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ZM\01 Izvještaji\Izvršenje proračuna\2024 - godišnji\"/>
    </mc:Choice>
  </mc:AlternateContent>
  <xr:revisionPtr revIDLastSave="0" documentId="13_ncr:1_{C8B639FC-459B-4D78-A9F3-05ECA62CF05D}" xr6:coauthVersionLast="47" xr6:coauthVersionMax="47" xr10:uidLastSave="{00000000-0000-0000-0000-000000000000}"/>
  <bookViews>
    <workbookView xWindow="1500" yWindow="615" windowWidth="18885" windowHeight="20085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</externalReferences>
  <definedNames>
    <definedName name="_xlnm._FilterDatabase" localSheetId="1" hidden="1">' Račun prihoda i rashoda'!$B$30:$O$30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" l="1"/>
  <c r="J14" i="1"/>
  <c r="J13" i="1"/>
  <c r="J10" i="1"/>
  <c r="H14" i="1"/>
  <c r="H13" i="1"/>
  <c r="H10" i="1"/>
  <c r="G14" i="1"/>
  <c r="G13" i="1"/>
  <c r="G10" i="1"/>
  <c r="I34" i="7"/>
  <c r="I35" i="7"/>
  <c r="I39" i="7"/>
  <c r="I44" i="7"/>
  <c r="I45" i="7"/>
  <c r="I46" i="7"/>
  <c r="I48" i="7"/>
  <c r="I49" i="7"/>
  <c r="I51" i="7"/>
  <c r="H45" i="7"/>
  <c r="H44" i="7" s="1"/>
  <c r="H49" i="7"/>
  <c r="H35" i="7"/>
  <c r="F35" i="7"/>
  <c r="F56" i="7"/>
  <c r="F55" i="7" s="1"/>
  <c r="F44" i="7"/>
  <c r="F42" i="7"/>
  <c r="F11" i="7"/>
  <c r="L72" i="3"/>
  <c r="F10" i="7" l="1"/>
  <c r="F9" i="7" s="1"/>
  <c r="F8" i="7" s="1"/>
  <c r="H11" i="8" l="1"/>
  <c r="H12" i="8"/>
  <c r="H13" i="8"/>
  <c r="H14" i="8"/>
  <c r="H17" i="8"/>
  <c r="H18" i="8"/>
  <c r="H19" i="8"/>
  <c r="H20" i="8"/>
  <c r="H21" i="8"/>
  <c r="H22" i="8"/>
  <c r="H23" i="8"/>
  <c r="H24" i="8"/>
  <c r="H25" i="8"/>
  <c r="G13" i="8"/>
  <c r="G14" i="8"/>
  <c r="G15" i="8"/>
  <c r="G16" i="8"/>
  <c r="G17" i="8"/>
  <c r="G18" i="8"/>
  <c r="G19" i="8"/>
  <c r="G20" i="8"/>
  <c r="G21" i="8"/>
  <c r="G24" i="8"/>
  <c r="G25" i="8"/>
  <c r="D7" i="8"/>
  <c r="C26" i="8"/>
  <c r="C17" i="8" s="1"/>
  <c r="C24" i="8"/>
  <c r="C22" i="8"/>
  <c r="C20" i="8"/>
  <c r="C18" i="8"/>
  <c r="C15" i="8"/>
  <c r="C13" i="8"/>
  <c r="C11" i="8"/>
  <c r="C6" i="8" s="1"/>
  <c r="C9" i="8"/>
  <c r="C7" i="8"/>
  <c r="L47" i="3"/>
  <c r="L48" i="3"/>
  <c r="K47" i="3"/>
  <c r="K48" i="3"/>
  <c r="L11" i="3"/>
  <c r="L12" i="3"/>
  <c r="L13" i="3"/>
  <c r="L14" i="3"/>
  <c r="L15" i="3"/>
  <c r="L16" i="3"/>
  <c r="L17" i="3"/>
  <c r="L18" i="3"/>
  <c r="L19" i="3"/>
  <c r="L20" i="3"/>
  <c r="L24" i="3"/>
  <c r="L25" i="3"/>
  <c r="L26" i="3"/>
  <c r="K18" i="3"/>
  <c r="K19" i="3"/>
  <c r="K20" i="3"/>
  <c r="K21" i="3"/>
  <c r="K23" i="3"/>
  <c r="K24" i="3"/>
  <c r="K25" i="3"/>
  <c r="K26" i="3"/>
  <c r="K27" i="3"/>
  <c r="H68" i="3"/>
  <c r="J68" i="3" l="1"/>
  <c r="L70" i="3"/>
  <c r="J37" i="3"/>
  <c r="G72" i="3"/>
  <c r="G68" i="3"/>
  <c r="G64" i="3"/>
  <c r="G63" i="3" s="1"/>
  <c r="G58" i="3"/>
  <c r="G49" i="3"/>
  <c r="G44" i="3"/>
  <c r="G40" i="3"/>
  <c r="G37" i="3"/>
  <c r="G34" i="3"/>
  <c r="G25" i="3"/>
  <c r="G24" i="3" s="1"/>
  <c r="G21" i="3"/>
  <c r="G19" i="3"/>
  <c r="G18" i="3"/>
  <c r="G16" i="3"/>
  <c r="G15" i="3" s="1"/>
  <c r="G13" i="3"/>
  <c r="G12" i="3" s="1"/>
  <c r="L69" i="3"/>
  <c r="L73" i="3"/>
  <c r="K69" i="3"/>
  <c r="K73" i="3"/>
  <c r="G67" i="3" l="1"/>
  <c r="G66" i="3" s="1"/>
  <c r="G33" i="3"/>
  <c r="G39" i="3"/>
  <c r="G11" i="3"/>
  <c r="G10" i="3" s="1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H56" i="7"/>
  <c r="H55" i="7" s="1"/>
  <c r="H42" i="7"/>
  <c r="H11" i="7"/>
  <c r="H10" i="7" s="1"/>
  <c r="I10" i="7" s="1"/>
  <c r="E43" i="7"/>
  <c r="B43" i="7"/>
  <c r="B41" i="7"/>
  <c r="B34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19" i="7"/>
  <c r="G32" i="3" l="1"/>
  <c r="G31" i="3" s="1"/>
  <c r="I11" i="7"/>
  <c r="H9" i="7"/>
  <c r="H40" i="3"/>
  <c r="H72" i="3"/>
  <c r="H21" i="3"/>
  <c r="H18" i="3" s="1"/>
  <c r="H13" i="3"/>
  <c r="H12" i="3" s="1"/>
  <c r="H67" i="3"/>
  <c r="H66" i="3" s="1"/>
  <c r="J40" i="3"/>
  <c r="J72" i="3"/>
  <c r="J44" i="3"/>
  <c r="H16" i="3"/>
  <c r="H15" i="3" s="1"/>
  <c r="H19" i="3"/>
  <c r="H25" i="3"/>
  <c r="H24" i="3" s="1"/>
  <c r="H34" i="3"/>
  <c r="H37" i="3"/>
  <c r="H44" i="3"/>
  <c r="H49" i="3"/>
  <c r="H58" i="3"/>
  <c r="H64" i="3"/>
  <c r="H63" i="3" s="1"/>
  <c r="H12" i="1"/>
  <c r="H9" i="1"/>
  <c r="F20" i="8"/>
  <c r="H8" i="7" l="1"/>
  <c r="I8" i="7" s="1"/>
  <c r="I9" i="7"/>
  <c r="K72" i="3"/>
  <c r="L68" i="3"/>
  <c r="K68" i="3"/>
  <c r="J67" i="3"/>
  <c r="H39" i="3"/>
  <c r="H33" i="3"/>
  <c r="L10" i="1"/>
  <c r="L13" i="1"/>
  <c r="L14" i="1"/>
  <c r="K10" i="1"/>
  <c r="K13" i="1"/>
  <c r="K14" i="1"/>
  <c r="H8" i="11"/>
  <c r="G8" i="11"/>
  <c r="H8" i="8"/>
  <c r="H10" i="8"/>
  <c r="G8" i="8"/>
  <c r="G10" i="8"/>
  <c r="L35" i="3"/>
  <c r="L36" i="3"/>
  <c r="L38" i="3"/>
  <c r="L41" i="3"/>
  <c r="L42" i="3"/>
  <c r="L45" i="3"/>
  <c r="L46" i="3"/>
  <c r="L50" i="3"/>
  <c r="L51" i="3"/>
  <c r="L52" i="3"/>
  <c r="L53" i="3"/>
  <c r="L54" i="3"/>
  <c r="L55" i="3"/>
  <c r="L56" i="3"/>
  <c r="L57" i="3"/>
  <c r="L59" i="3"/>
  <c r="L60" i="3"/>
  <c r="L61" i="3"/>
  <c r="L62" i="3"/>
  <c r="L65" i="3"/>
  <c r="K35" i="3"/>
  <c r="K36" i="3"/>
  <c r="K38" i="3"/>
  <c r="K41" i="3"/>
  <c r="K42" i="3"/>
  <c r="K45" i="3"/>
  <c r="K46" i="3"/>
  <c r="K50" i="3"/>
  <c r="K51" i="3"/>
  <c r="K52" i="3"/>
  <c r="K53" i="3"/>
  <c r="K54" i="3"/>
  <c r="K55" i="3"/>
  <c r="K56" i="3"/>
  <c r="K57" i="3"/>
  <c r="K59" i="3"/>
  <c r="K60" i="3"/>
  <c r="K61" i="3"/>
  <c r="K62" i="3"/>
  <c r="K65" i="3"/>
  <c r="K14" i="3"/>
  <c r="D7" i="11"/>
  <c r="D6" i="11" s="1"/>
  <c r="F18" i="8"/>
  <c r="F22" i="8"/>
  <c r="F24" i="8"/>
  <c r="F26" i="8"/>
  <c r="F13" i="8"/>
  <c r="F15" i="8"/>
  <c r="F11" i="8"/>
  <c r="F9" i="8"/>
  <c r="F7" i="8"/>
  <c r="H32" i="3" l="1"/>
  <c r="H31" i="3" s="1"/>
  <c r="F17" i="8"/>
  <c r="H11" i="3"/>
  <c r="H10" i="3" s="1"/>
  <c r="H7" i="8"/>
  <c r="F6" i="8"/>
  <c r="G9" i="8"/>
  <c r="G7" i="8"/>
  <c r="D9" i="8"/>
  <c r="H9" i="8" s="1"/>
  <c r="D11" i="8"/>
  <c r="D13" i="8"/>
  <c r="D15" i="8"/>
  <c r="D18" i="8"/>
  <c r="D20" i="8"/>
  <c r="D22" i="8"/>
  <c r="D24" i="8"/>
  <c r="D26" i="8"/>
  <c r="F7" i="11"/>
  <c r="F6" i="11" s="1"/>
  <c r="C7" i="11"/>
  <c r="C6" i="11" s="1"/>
  <c r="J64" i="3"/>
  <c r="J49" i="3"/>
  <c r="J58" i="3"/>
  <c r="J34" i="3"/>
  <c r="J25" i="3"/>
  <c r="J21" i="3"/>
  <c r="J19" i="3"/>
  <c r="J16" i="3"/>
  <c r="J13" i="3"/>
  <c r="J39" i="3" l="1"/>
  <c r="L34" i="3"/>
  <c r="J63" i="3"/>
  <c r="L64" i="3"/>
  <c r="K64" i="3"/>
  <c r="L37" i="3"/>
  <c r="G7" i="11"/>
  <c r="H7" i="11"/>
  <c r="L40" i="3"/>
  <c r="L44" i="3"/>
  <c r="K44" i="3"/>
  <c r="L58" i="3"/>
  <c r="K58" i="3"/>
  <c r="L49" i="3"/>
  <c r="K49" i="3"/>
  <c r="J15" i="3"/>
  <c r="J12" i="3"/>
  <c r="J24" i="3"/>
  <c r="G6" i="8"/>
  <c r="D6" i="8"/>
  <c r="H6" i="8" s="1"/>
  <c r="J33" i="3"/>
  <c r="J18" i="3"/>
  <c r="L39" i="3" l="1"/>
  <c r="G6" i="11"/>
  <c r="H6" i="11"/>
  <c r="L33" i="3"/>
  <c r="L63" i="3"/>
  <c r="K63" i="3"/>
  <c r="J66" i="3"/>
  <c r="K67" i="3"/>
  <c r="L67" i="3"/>
  <c r="J11" i="3"/>
  <c r="J32" i="3"/>
  <c r="K37" i="3"/>
  <c r="K34" i="3"/>
  <c r="K39" i="3" l="1"/>
  <c r="K40" i="3"/>
  <c r="J31" i="3"/>
  <c r="L32" i="3"/>
  <c r="L66" i="3"/>
  <c r="K66" i="3"/>
  <c r="K12" i="3"/>
  <c r="K13" i="3"/>
  <c r="J10" i="3"/>
  <c r="L10" i="3" s="1"/>
  <c r="K33" i="3" l="1"/>
  <c r="L31" i="3"/>
  <c r="J12" i="1"/>
  <c r="J9" i="1"/>
  <c r="G12" i="1"/>
  <c r="G9" i="1"/>
  <c r="J15" i="1" l="1"/>
  <c r="G15" i="1"/>
  <c r="L12" i="1"/>
  <c r="K12" i="1"/>
  <c r="K9" i="1"/>
  <c r="L9" i="1"/>
  <c r="K31" i="3"/>
  <c r="K32" i="3"/>
  <c r="K10" i="3"/>
  <c r="K11" i="3"/>
  <c r="K15" i="1" l="1"/>
</calcChain>
</file>

<file path=xl/sharedStrings.xml><?xml version="1.0" encoding="utf-8"?>
<sst xmlns="http://schemas.openxmlformats.org/spreadsheetml/2006/main" count="292" uniqueCount="195">
  <si>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</si>
  <si>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</si>
  <si>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</si>
  <si>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</si>
  <si>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</si>
  <si>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</si>
  <si>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</si>
  <si>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</si>
  <si>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</si>
  <si>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</si>
  <si>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</si>
  <si>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</si>
  <si>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</si>
  <si>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</si>
  <si>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</si>
  <si>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</si>
  <si>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</si>
  <si>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</si>
  <si>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</si>
  <si>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</si>
  <si>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</si>
  <si>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</si>
  <si>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</si>
  <si>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</si>
  <si>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</si>
  <si>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</si>
  <si>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</si>
  <si>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</si>
  <si>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</si>
  <si>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</si>
  <si>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</si>
  <si>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</si>
  <si>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</si>
  <si>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</si>
  <si>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</si>
  <si>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</si>
  <si>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</si>
  <si>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</si>
  <si>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</si>
  <si>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</si>
  <si>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</si>
  <si>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</si>
  <si>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</si>
  <si>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</si>
  <si>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</si>
  <si>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</si>
  <si>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</si>
  <si>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</si>
  <si>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</si>
  <si>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</si>
  <si>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</si>
  <si>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</si>
  <si>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</si>
  <si>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</si>
  <si>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</si>
  <si>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</si>
  <si>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</si>
  <si>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</si>
  <si>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</si>
  <si>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</si>
  <si>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</si>
  <si>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</si>
  <si>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</si>
  <si>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</si>
  <si>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</si>
  <si>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</si>
  <si>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</si>
  <si>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</si>
  <si>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</si>
  <si>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</si>
  <si>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Tekuće pomoći proračunskim korisnicima iz proračuna koji im nije nadležan</t>
  </si>
  <si>
    <t xml:space="preserve">Pomoći proračunskim korisnicima iz proračuna koji im nije nadležan </t>
  </si>
  <si>
    <t>Ostali nespomenuti prihodi</t>
  </si>
  <si>
    <t>Prihodi po posebnim propisima</t>
  </si>
  <si>
    <t>Prihodi od upravnih i administrativnih pristojbi, pristojbi po posebnim propisima i naknada</t>
  </si>
  <si>
    <t>Prihodi od pruženih usluga</t>
  </si>
  <si>
    <t>Prihodi iz nadležnog proračuna i od HZZO-a na temelju ugovornih obveza</t>
  </si>
  <si>
    <t>Prihodi iz nadležnog proračuna za financiranje redovne djelatnosti proračunskih korisnika</t>
  </si>
  <si>
    <t>Prihodi iz  nadležnog proračuna za financiranje rashoda poslovanja</t>
  </si>
  <si>
    <t>Prihodi iz nadležnog proračuna za financiranje rashoda za nabavu nefinancijske imovine</t>
  </si>
  <si>
    <t xml:space="preserve">Donacije od pravnih i fizičkih osoba izvan općeg proračuna i povrat donacija po protestiranim jamstvima </t>
  </si>
  <si>
    <t>Ostali rashodi za zaposlene</t>
  </si>
  <si>
    <t>Doprinosi na plaće</t>
  </si>
  <si>
    <t>Doprinosi za obvezno zdravstveno osiguranje</t>
  </si>
  <si>
    <t>Stručno usavršavanje zaposlenika</t>
  </si>
  <si>
    <t>Rashodi za materijal i energiju</t>
  </si>
  <si>
    <t>Uredski materijal i ostali materijalni rashodi</t>
  </si>
  <si>
    <t>Energija</t>
  </si>
  <si>
    <t>Komunalne usluge</t>
  </si>
  <si>
    <t>Zakupnine i najamnine</t>
  </si>
  <si>
    <t>Intelektualne i osobne usluge</t>
  </si>
  <si>
    <t>Računalne usluge</t>
  </si>
  <si>
    <t>Ostale usluge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</si>
  <si>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</si>
  <si>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</si>
  <si>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</si>
  <si>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</si>
  <si>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</si>
  <si>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Rashodi za usluge</t>
  </si>
  <si>
    <t>Ostali nespomenuti rashodi poslovanja</t>
  </si>
  <si>
    <t>Premije osiguranja</t>
  </si>
  <si>
    <t>Reprezentacija</t>
  </si>
  <si>
    <t>Članarine i norme</t>
  </si>
  <si>
    <t xml:space="preserve">Ostali nespomenuti rashodi poslovanja </t>
  </si>
  <si>
    <t>Ostali financijski rashodi (šifre 3431 do 3434)</t>
  </si>
  <si>
    <t>Bankarske usluge i usluge platnog prometa</t>
  </si>
  <si>
    <t>Rashodi za nabavu proizvedene dugotrajne imovine</t>
  </si>
  <si>
    <t>Postrojenja i oprema</t>
  </si>
  <si>
    <t>Uređaji, strojevi i oprema za ostale namjene</t>
  </si>
  <si>
    <t xml:space="preserve">08 Rekreacija, kultura i religija </t>
  </si>
  <si>
    <t>082 Službe kulture</t>
  </si>
  <si>
    <t>4 Prihodi za posebne namjene</t>
  </si>
  <si>
    <t>5 Pomoći</t>
  </si>
  <si>
    <t>6 Donacije</t>
  </si>
  <si>
    <t>49 Prihodi za posebne namjene proračunskih korisnika</t>
  </si>
  <si>
    <t>54 Ostale pomoći proračunskih korisnika</t>
  </si>
  <si>
    <t>63 Donacije proračunskih korisnika</t>
  </si>
  <si>
    <t>IZVORNI PLAN ILI REBALANS 2023.*</t>
  </si>
  <si>
    <t xml:space="preserve">OSTVARENJE/IZVRŠENJE 
2023. </t>
  </si>
  <si>
    <t xml:space="preserve">IZVRŠENJE 
2023. </t>
  </si>
  <si>
    <t>1.1.</t>
  </si>
  <si>
    <t>Opći prihodi i primici</t>
  </si>
  <si>
    <t>3237</t>
  </si>
  <si>
    <t>3.1.</t>
  </si>
  <si>
    <t>Vlastiti prihodi</t>
  </si>
  <si>
    <t>3225</t>
  </si>
  <si>
    <t>4.9.</t>
  </si>
  <si>
    <t>Prihodi za posebne namjene proračunskih korisnika</t>
  </si>
  <si>
    <t>Ostale pomoći proračunskih korisnika</t>
  </si>
  <si>
    <t>5.4.</t>
  </si>
  <si>
    <t>6.3.</t>
  </si>
  <si>
    <t>Donacije proračunskih korisnika</t>
  </si>
  <si>
    <t>Financijski rashodi</t>
  </si>
  <si>
    <t>Uredska oprema i namještaj</t>
  </si>
  <si>
    <t>7=5/3*100</t>
  </si>
  <si>
    <t>5=4/2*100</t>
  </si>
  <si>
    <t>Naknade za prijevoz, za rad na terenu i odvojeni život</t>
  </si>
  <si>
    <t>Muzejski izlošci i predmeti prirodnih rijetkosti</t>
  </si>
  <si>
    <t>Kapitalne donacije</t>
  </si>
  <si>
    <t>Tekuće donacije</t>
  </si>
  <si>
    <t xml:space="preserve">Knjige, umjetnička djela i ostale izložbene vrijednosti </t>
  </si>
  <si>
    <t>P6000</t>
  </si>
  <si>
    <t>Program 6000 Javnih potreba u djelatnostima kulture</t>
  </si>
  <si>
    <t>A100010</t>
  </si>
  <si>
    <t>Aktivnost A100010 Redovna djelatnost Zavičajnog muzeja</t>
  </si>
  <si>
    <t>3239</t>
  </si>
  <si>
    <t>3299</t>
  </si>
  <si>
    <t>Intelektualne i osobne usluge ZM</t>
  </si>
  <si>
    <t>K100021</t>
  </si>
  <si>
    <t>Kapitalni projekt K100021 Opremanje Zavičajnog muzeja Slatina</t>
  </si>
  <si>
    <t>4221</t>
  </si>
  <si>
    <t>Uredska oprema i namještaj ZM</t>
  </si>
  <si>
    <t>4243</t>
  </si>
  <si>
    <t>Muzejski izlošci i predmeti prirodnih rijetkosti ZM</t>
  </si>
  <si>
    <t>Grafičke i tiskarske usluge, usluge kopiranja i uvezivanja ZM</t>
  </si>
  <si>
    <t>Uredska oprema  i namještaj  ZM</t>
  </si>
  <si>
    <t>Sitni inventar i auto gume ZM</t>
  </si>
  <si>
    <t>Uredska oprema i namještaj -VPŽ  ZM</t>
  </si>
  <si>
    <t>Tekući projekt T100011 Dani muzeja i Dani Milka Kelemena</t>
  </si>
  <si>
    <t>Dani Milka Kelemena ZM</t>
  </si>
  <si>
    <t>Dani muzeja ZM</t>
  </si>
  <si>
    <t xml:space="preserve">T100011 </t>
  </si>
  <si>
    <t>ZAVIČAJNI MUZEJ SLATINA</t>
  </si>
  <si>
    <t>Plaće za zaposlene ZM</t>
  </si>
  <si>
    <t>Nagrade ZM</t>
  </si>
  <si>
    <t>Doprinos za zdravstveno osiguranje ZM</t>
  </si>
  <si>
    <t>Službena putovanja ZM</t>
  </si>
  <si>
    <t>Naknada za prijevoz na posao i s posla  ZM</t>
  </si>
  <si>
    <t>Stručno usavršavanje ZM</t>
  </si>
  <si>
    <t>Uredski i ostali materijalni rashodi ZM</t>
  </si>
  <si>
    <t>El. energija  i plin ZM</t>
  </si>
  <si>
    <t>Materijal i dijelovi za tekuće i investicijsko održavanje ZM</t>
  </si>
  <si>
    <t>Sitan inventar i oprema ZM</t>
  </si>
  <si>
    <t>Usluge telefona, pošte i prijevoza ZM</t>
  </si>
  <si>
    <t>Usluge tekućeg i investicijskog održavanja ZM</t>
  </si>
  <si>
    <t>Usluge promidžbe i informiranja ZM</t>
  </si>
  <si>
    <t>Komunalne usluge ZM</t>
  </si>
  <si>
    <t>Zakupnine i najamnine ZM</t>
  </si>
  <si>
    <t>Računalne usluge ZM</t>
  </si>
  <si>
    <t>Grafičke i tiskarske usluge, usluge kopiranja i uvezivanja isl</t>
  </si>
  <si>
    <t>Premije osiguranja ZM</t>
  </si>
  <si>
    <t>Reprezentacija ZM</t>
  </si>
  <si>
    <t>Članarine ZM</t>
  </si>
  <si>
    <t>Ostali nespomenuti rashodi poslovanja ZM</t>
  </si>
  <si>
    <t>Bankarske usluge i usluge platnog prometa ZM</t>
  </si>
  <si>
    <t>IZVORNI PLAN ILI REBALANS 2024.*</t>
  </si>
  <si>
    <t xml:space="preserve">OSTVARENJE/IZVRŠENJE 
2024. </t>
  </si>
  <si>
    <t xml:space="preserve">IZVRŠENJE 
2024. </t>
  </si>
  <si>
    <t>OSTVARENJE/IZVRŠENJE 
2023.</t>
  </si>
  <si>
    <t xml:space="preserve"> IZVRŠENJE 
2024. </t>
  </si>
  <si>
    <t>Ostale usluge ZM</t>
  </si>
  <si>
    <t>Uredski materijal i ostali materijalni rashodi ZM</t>
  </si>
  <si>
    <t>Sitni inventar i oprema ZM</t>
  </si>
  <si>
    <t>Oprema za održavanje i zaštitu ZM</t>
  </si>
  <si>
    <t>IZVJEŠTAJ O IZVRŠENJU FINANCIJSKOG PLANA PRORAČUNSKOG KORISNIKA JEDINICE LOKALNE I PODRUČNE (REGIONALNE) SAMOUPRAVE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</si>
</sst>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 wrapText="1"/>
    </xf>
    <xf numFmtId="3" fontId="22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3" fontId="22" fillId="0" borderId="0" xfId="0" applyNumberFormat="1" applyFont="1"/>
    <xf numFmtId="3" fontId="25" fillId="0" borderId="3" xfId="0" applyNumberFormat="1" applyFont="1" applyBorder="1"/>
    <xf numFmtId="3" fontId="0" fillId="0" borderId="0" xfId="0" applyNumberFormat="1"/>
    <xf numFmtId="0" fontId="19" fillId="0" borderId="3" xfId="0" applyFont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/>
    <xf numFmtId="1" fontId="25" fillId="0" borderId="3" xfId="0" applyNumberFormat="1" applyFont="1" applyBorder="1"/>
    <xf numFmtId="0" fontId="27" fillId="0" borderId="3" xfId="0" applyFont="1" applyBorder="1" applyAlignment="1">
      <alignment horizontal="left" vertical="center" wrapText="1"/>
    </xf>
    <xf numFmtId="3" fontId="27" fillId="0" borderId="3" xfId="0" applyNumberFormat="1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7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zvje&#353;taj%20o%20izvr&#353;enju%20ZM/izvjes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>
        <row r="27">
          <cell r="B27" t="str">
            <v>3223</v>
          </cell>
        </row>
        <row r="28">
          <cell r="B28" t="str">
            <v>3224</v>
          </cell>
        </row>
        <row r="29">
          <cell r="B29" t="str">
            <v>3225</v>
          </cell>
        </row>
        <row r="30">
          <cell r="B30" t="str">
            <v>3231</v>
          </cell>
        </row>
        <row r="31">
          <cell r="B31" t="str">
            <v>3232</v>
          </cell>
        </row>
        <row r="32">
          <cell r="B32" t="str">
            <v>3233</v>
          </cell>
        </row>
        <row r="33">
          <cell r="B33" t="str">
            <v>3234</v>
          </cell>
        </row>
        <row r="34">
          <cell r="B34" t="str">
            <v>3235</v>
          </cell>
        </row>
        <row r="35">
          <cell r="B35" t="str">
            <v>3237</v>
          </cell>
        </row>
        <row r="36">
          <cell r="B36" t="str">
            <v>3238</v>
          </cell>
        </row>
        <row r="37">
          <cell r="B37" t="str">
            <v>3239</v>
          </cell>
        </row>
        <row r="38">
          <cell r="B38" t="str">
            <v>3292</v>
          </cell>
        </row>
        <row r="39">
          <cell r="B39" t="str">
            <v>3293</v>
          </cell>
        </row>
        <row r="40">
          <cell r="B40" t="str">
            <v>3294</v>
          </cell>
        </row>
        <row r="41">
          <cell r="B41" t="str">
            <v>3299</v>
          </cell>
        </row>
        <row r="42">
          <cell r="B42" t="str">
            <v>3431</v>
          </cell>
        </row>
        <row r="44">
          <cell r="B44" t="str">
            <v>3237</v>
          </cell>
        </row>
        <row r="47">
          <cell r="B47" t="str">
            <v>4243</v>
          </cell>
          <cell r="D47" t="str">
            <v>Muzejski izlošci i predmeti prirodnih rijetkosti ZM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workbookViewId="0">
      <selection activeCell="G34" sqref="G3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94" t="s">
        <v>194</v>
      </c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2:12" ht="15.75" customHeight="1" x14ac:dyDescent="0.25">
      <c r="B2" s="94" t="s">
        <v>11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6.75" customHeight="1" x14ac:dyDescent="0.25">
      <c r="B3" s="78"/>
      <c r="C3" s="78"/>
      <c r="D3" s="78"/>
      <c r="E3" s="38"/>
      <c r="F3" s="38"/>
      <c r="G3" s="38"/>
      <c r="H3" s="38"/>
      <c r="I3" s="38"/>
      <c r="J3" s="40"/>
      <c r="K3" s="40"/>
      <c r="L3" s="39"/>
    </row>
    <row r="4" spans="2:12" ht="18" customHeight="1" x14ac:dyDescent="0.25">
      <c r="B4" s="94" t="s">
        <v>55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customHeight="1" x14ac:dyDescent="0.25">
      <c r="B5" s="41"/>
      <c r="C5" s="42"/>
      <c r="D5" s="42"/>
      <c r="E5" s="42"/>
      <c r="F5" s="42"/>
      <c r="G5" s="42"/>
      <c r="H5" s="42"/>
      <c r="I5" s="42"/>
      <c r="J5" s="42"/>
      <c r="K5" s="42"/>
      <c r="L5" s="39"/>
    </row>
    <row r="6" spans="2:12" x14ac:dyDescent="0.25">
      <c r="B6" s="93" t="s">
        <v>56</v>
      </c>
      <c r="C6" s="93"/>
      <c r="D6" s="93"/>
      <c r="E6" s="93"/>
      <c r="F6" s="93"/>
      <c r="G6" s="43"/>
      <c r="H6" s="43"/>
      <c r="I6" s="43"/>
      <c r="J6" s="43"/>
      <c r="K6" s="44"/>
      <c r="L6" s="39"/>
    </row>
    <row r="7" spans="2:12" ht="25.5" x14ac:dyDescent="0.25">
      <c r="B7" s="82" t="s">
        <v>6</v>
      </c>
      <c r="C7" s="83"/>
      <c r="D7" s="83"/>
      <c r="E7" s="83"/>
      <c r="F7" s="84"/>
      <c r="G7" s="23" t="s">
        <v>118</v>
      </c>
      <c r="H7" s="1" t="s">
        <v>185</v>
      </c>
      <c r="I7" s="1" t="s">
        <v>65</v>
      </c>
      <c r="J7" s="23" t="s">
        <v>186</v>
      </c>
      <c r="K7" s="1" t="s">
        <v>16</v>
      </c>
      <c r="L7" s="1" t="s">
        <v>47</v>
      </c>
    </row>
    <row r="8" spans="2:12" s="26" customFormat="1" ht="11.25" x14ac:dyDescent="0.2">
      <c r="B8" s="85">
        <v>1</v>
      </c>
      <c r="C8" s="85"/>
      <c r="D8" s="85"/>
      <c r="E8" s="85"/>
      <c r="F8" s="86"/>
      <c r="G8" s="25">
        <v>2</v>
      </c>
      <c r="H8" s="24"/>
      <c r="I8" s="24">
        <v>4</v>
      </c>
      <c r="J8" s="24">
        <v>5</v>
      </c>
      <c r="K8" s="24" t="s">
        <v>18</v>
      </c>
      <c r="L8" s="24" t="s">
        <v>134</v>
      </c>
    </row>
    <row r="9" spans="2:12" x14ac:dyDescent="0.25">
      <c r="B9" s="98" t="s">
        <v>0</v>
      </c>
      <c r="C9" s="77"/>
      <c r="D9" s="77"/>
      <c r="E9" s="77"/>
      <c r="F9" s="99"/>
      <c r="G9" s="18">
        <f>G10+G11</f>
        <v>129104.25</v>
      </c>
      <c r="H9" s="18">
        <f>H10</f>
        <v>192672</v>
      </c>
      <c r="I9" s="18"/>
      <c r="J9" s="18">
        <f>J10+J11</f>
        <v>162940.29</v>
      </c>
      <c r="K9" s="18">
        <f>J9/G9*100</f>
        <v>126.20830840193101</v>
      </c>
      <c r="L9" s="18">
        <f>J9/H9*100</f>
        <v>84.568743771798708</v>
      </c>
    </row>
    <row r="10" spans="2:12" x14ac:dyDescent="0.25">
      <c r="B10" s="87" t="s">
        <v>48</v>
      </c>
      <c r="C10" s="88"/>
      <c r="D10" s="88"/>
      <c r="E10" s="88"/>
      <c r="F10" s="97"/>
      <c r="G10" s="16">
        <f>' Račun prihoda i rashoda'!G11</f>
        <v>129104.25</v>
      </c>
      <c r="H10" s="16">
        <f>' Račun prihoda i rashoda'!H11</f>
        <v>192672</v>
      </c>
      <c r="I10" s="16"/>
      <c r="J10" s="16">
        <f>' Račun prihoda i rashoda'!J11</f>
        <v>162940.29</v>
      </c>
      <c r="K10" s="16">
        <f t="shared" ref="K10:K15" si="0">J10/G10*100</f>
        <v>126.20830840193101</v>
      </c>
      <c r="L10" s="16">
        <f t="shared" ref="L10:L14" si="1">J10/H10*100</f>
        <v>84.568743771798708</v>
      </c>
    </row>
    <row r="11" spans="2:12" x14ac:dyDescent="0.25">
      <c r="B11" s="96" t="s">
        <v>53</v>
      </c>
      <c r="C11" s="97"/>
      <c r="D11" s="97"/>
      <c r="E11" s="97"/>
      <c r="F11" s="97"/>
      <c r="G11" s="16">
        <v>0</v>
      </c>
      <c r="H11" s="16">
        <v>0</v>
      </c>
      <c r="I11" s="16"/>
      <c r="J11" s="16">
        <v>0</v>
      </c>
      <c r="K11" s="16"/>
      <c r="L11" s="16"/>
    </row>
    <row r="12" spans="2:12" x14ac:dyDescent="0.25">
      <c r="B12" s="19" t="s">
        <v>1</v>
      </c>
      <c r="C12" s="32"/>
      <c r="D12" s="32"/>
      <c r="E12" s="32"/>
      <c r="F12" s="32"/>
      <c r="G12" s="18">
        <f>G13+G14</f>
        <v>120463.25</v>
      </c>
      <c r="H12" s="18">
        <f>H13+H14</f>
        <v>192672</v>
      </c>
      <c r="I12" s="18"/>
      <c r="J12" s="18">
        <f>J13+J14</f>
        <v>162730.08000000002</v>
      </c>
      <c r="K12" s="18">
        <f t="shared" si="0"/>
        <v>135.08690824795116</v>
      </c>
      <c r="L12" s="18">
        <f t="shared" si="1"/>
        <v>84.459641255605391</v>
      </c>
    </row>
    <row r="13" spans="2:12" x14ac:dyDescent="0.25">
      <c r="B13" s="95" t="s">
        <v>49</v>
      </c>
      <c r="C13" s="88"/>
      <c r="D13" s="88"/>
      <c r="E13" s="88"/>
      <c r="F13" s="88"/>
      <c r="G13" s="16">
        <f>' Račun prihoda i rashoda'!G32</f>
        <v>117428.73</v>
      </c>
      <c r="H13" s="16">
        <f>' Račun prihoda i rashoda'!H32</f>
        <v>179512</v>
      </c>
      <c r="I13" s="16"/>
      <c r="J13" s="16">
        <f>' Račun prihoda i rashoda'!J32</f>
        <v>158228.86000000002</v>
      </c>
      <c r="K13" s="16">
        <f t="shared" si="0"/>
        <v>134.74458933516527</v>
      </c>
      <c r="L13" s="16">
        <f t="shared" si="1"/>
        <v>88.143890102054471</v>
      </c>
    </row>
    <row r="14" spans="2:12" x14ac:dyDescent="0.25">
      <c r="B14" s="96" t="s">
        <v>50</v>
      </c>
      <c r="C14" s="97"/>
      <c r="D14" s="97"/>
      <c r="E14" s="97"/>
      <c r="F14" s="97"/>
      <c r="G14" s="16">
        <f>' Račun prihoda i rashoda'!G66</f>
        <v>3034.5200000000004</v>
      </c>
      <c r="H14" s="16">
        <f>' Račun prihoda i rashoda'!H66</f>
        <v>13160</v>
      </c>
      <c r="I14" s="16"/>
      <c r="J14" s="16">
        <f>' Račun prihoda i rashoda'!J66</f>
        <v>4501.22</v>
      </c>
      <c r="K14" s="16">
        <f t="shared" si="0"/>
        <v>148.33383863016226</v>
      </c>
      <c r="L14" s="16">
        <f t="shared" si="1"/>
        <v>34.203799392097267</v>
      </c>
    </row>
    <row r="15" spans="2:12" x14ac:dyDescent="0.25">
      <c r="B15" s="76" t="s">
        <v>57</v>
      </c>
      <c r="C15" s="77"/>
      <c r="D15" s="77"/>
      <c r="E15" s="77"/>
      <c r="F15" s="77"/>
      <c r="G15" s="18">
        <f>G9-G12</f>
        <v>8641</v>
      </c>
      <c r="H15" s="18">
        <v>0</v>
      </c>
      <c r="I15" s="17"/>
      <c r="J15" s="17">
        <f>J9-J12</f>
        <v>210.20999999999185</v>
      </c>
      <c r="K15" s="18">
        <f t="shared" si="0"/>
        <v>2.4327045480846179</v>
      </c>
      <c r="L15" s="18"/>
    </row>
    <row r="16" spans="2:12" ht="18" x14ac:dyDescent="0.25">
      <c r="B16" s="38"/>
      <c r="C16" s="45"/>
      <c r="D16" s="45"/>
      <c r="E16" s="45"/>
      <c r="F16" s="45"/>
      <c r="G16" s="45"/>
      <c r="H16" s="45"/>
      <c r="I16" s="46"/>
      <c r="J16" s="46"/>
      <c r="K16" s="46"/>
      <c r="L16" s="46"/>
    </row>
    <row r="17" spans="1:43" ht="18" customHeight="1" x14ac:dyDescent="0.25">
      <c r="B17" s="93" t="s">
        <v>58</v>
      </c>
      <c r="C17" s="93"/>
      <c r="D17" s="93"/>
      <c r="E17" s="93"/>
      <c r="F17" s="93"/>
      <c r="G17" s="45"/>
      <c r="H17" s="45"/>
      <c r="I17" s="46"/>
      <c r="J17" s="46"/>
      <c r="K17" s="46"/>
      <c r="L17" s="46"/>
    </row>
    <row r="18" spans="1:43" ht="25.5" x14ac:dyDescent="0.25">
      <c r="B18" s="82" t="s">
        <v>6</v>
      </c>
      <c r="C18" s="83"/>
      <c r="D18" s="83"/>
      <c r="E18" s="83"/>
      <c r="F18" s="84"/>
      <c r="G18" s="23" t="s">
        <v>118</v>
      </c>
      <c r="H18" s="1" t="s">
        <v>185</v>
      </c>
      <c r="I18" s="1" t="s">
        <v>65</v>
      </c>
      <c r="J18" s="23" t="s">
        <v>186</v>
      </c>
      <c r="K18" s="1" t="s">
        <v>16</v>
      </c>
      <c r="L18" s="1" t="s">
        <v>47</v>
      </c>
    </row>
    <row r="19" spans="1:43" s="26" customFormat="1" x14ac:dyDescent="0.25">
      <c r="B19" s="85">
        <v>1</v>
      </c>
      <c r="C19" s="85"/>
      <c r="D19" s="85"/>
      <c r="E19" s="85"/>
      <c r="F19" s="86"/>
      <c r="G19" s="25">
        <v>2</v>
      </c>
      <c r="H19" s="24">
        <v>3</v>
      </c>
      <c r="I19" s="24">
        <v>4</v>
      </c>
      <c r="J19" s="24">
        <v>5</v>
      </c>
      <c r="K19" s="24" t="s">
        <v>18</v>
      </c>
      <c r="L19" s="24" t="s">
        <v>134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6"/>
      <c r="B20" s="87" t="s">
        <v>51</v>
      </c>
      <c r="C20" s="89"/>
      <c r="D20" s="89"/>
      <c r="E20" s="89"/>
      <c r="F20" s="90"/>
      <c r="G20" s="16">
        <v>0</v>
      </c>
      <c r="H20" s="16">
        <v>0</v>
      </c>
      <c r="I20" s="16"/>
      <c r="J20" s="16">
        <v>0</v>
      </c>
      <c r="K20" s="16"/>
      <c r="L20" s="16"/>
    </row>
    <row r="21" spans="1:43" x14ac:dyDescent="0.25">
      <c r="A21" s="26"/>
      <c r="B21" s="87" t="s">
        <v>52</v>
      </c>
      <c r="C21" s="88"/>
      <c r="D21" s="88"/>
      <c r="E21" s="88"/>
      <c r="F21" s="88"/>
      <c r="G21" s="16">
        <v>0</v>
      </c>
      <c r="H21" s="16">
        <v>0</v>
      </c>
      <c r="I21" s="16"/>
      <c r="J21" s="16">
        <v>0</v>
      </c>
      <c r="K21" s="16"/>
      <c r="L21" s="16"/>
    </row>
    <row r="22" spans="1:43" s="33" customFormat="1" ht="15" customHeight="1" x14ac:dyDescent="0.25">
      <c r="A22" s="26"/>
      <c r="B22" s="79" t="s">
        <v>54</v>
      </c>
      <c r="C22" s="80"/>
      <c r="D22" s="80"/>
      <c r="E22" s="80"/>
      <c r="F22" s="81"/>
      <c r="G22" s="18">
        <v>0</v>
      </c>
      <c r="H22" s="18">
        <v>0</v>
      </c>
      <c r="I22" s="18"/>
      <c r="J22" s="18">
        <v>0</v>
      </c>
      <c r="K22" s="18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3" customFormat="1" ht="15" customHeight="1" x14ac:dyDescent="0.25">
      <c r="A23" s="26"/>
      <c r="B23" s="79" t="s">
        <v>59</v>
      </c>
      <c r="C23" s="80"/>
      <c r="D23" s="80"/>
      <c r="E23" s="80"/>
      <c r="F23" s="81"/>
      <c r="G23" s="18">
        <v>0</v>
      </c>
      <c r="H23" s="18">
        <v>0</v>
      </c>
      <c r="I23" s="18"/>
      <c r="J23" s="18">
        <v>0</v>
      </c>
      <c r="K23" s="18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6"/>
      <c r="B24" s="76" t="s">
        <v>60</v>
      </c>
      <c r="C24" s="77"/>
      <c r="D24" s="77"/>
      <c r="E24" s="77"/>
      <c r="F24" s="77"/>
      <c r="G24" s="18">
        <v>0</v>
      </c>
      <c r="H24" s="18">
        <v>0</v>
      </c>
      <c r="I24" s="18"/>
      <c r="J24" s="18">
        <v>0</v>
      </c>
      <c r="K24" s="18"/>
      <c r="L24" s="18"/>
    </row>
    <row r="25" spans="1:43" ht="15.75" x14ac:dyDescent="0.25">
      <c r="B25" s="47"/>
      <c r="C25" s="48"/>
      <c r="D25" s="48"/>
      <c r="E25" s="48"/>
      <c r="F25" s="48"/>
      <c r="G25" s="49"/>
      <c r="H25" s="49"/>
      <c r="I25" s="49"/>
      <c r="J25" s="49"/>
      <c r="K25" s="49"/>
      <c r="L25" s="39"/>
    </row>
    <row r="26" spans="1:43" ht="15.75" x14ac:dyDescent="0.25">
      <c r="B26" s="91" t="s">
        <v>64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92" t="s">
        <v>66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43" x14ac:dyDescent="0.25">
      <c r="B29" s="92" t="s">
        <v>67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43" ht="15" customHeight="1" x14ac:dyDescent="0.25">
      <c r="B30" s="92" t="s">
        <v>68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43" ht="36.75" customHeight="1" x14ac:dyDescent="0.25"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43" ht="15" customHeight="1" x14ac:dyDescent="0.25">
      <c r="B32" s="75" t="s">
        <v>69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 x14ac:dyDescent="0.2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73"/>
  <sheetViews>
    <sheetView zoomScaleNormal="100" workbookViewId="0">
      <selection activeCell="H48" sqref="H4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140625" bestFit="1" customWidth="1"/>
    <col min="6" max="6" width="44.7109375" customWidth="1"/>
    <col min="7" max="8" width="25.28515625" customWidth="1"/>
    <col min="9" max="9" width="25.28515625" hidden="1" customWidth="1"/>
    <col min="10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03" t="s">
        <v>11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03" t="s">
        <v>61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03" t="s">
        <v>17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00" t="s">
        <v>6</v>
      </c>
      <c r="C8" s="101"/>
      <c r="D8" s="101"/>
      <c r="E8" s="101"/>
      <c r="F8" s="102"/>
      <c r="G8" s="34" t="s">
        <v>118</v>
      </c>
      <c r="H8" s="34" t="s">
        <v>185</v>
      </c>
      <c r="I8" s="34" t="s">
        <v>65</v>
      </c>
      <c r="J8" s="34" t="s">
        <v>186</v>
      </c>
      <c r="K8" s="34" t="s">
        <v>16</v>
      </c>
      <c r="L8" s="34" t="s">
        <v>47</v>
      </c>
    </row>
    <row r="9" spans="2:12" ht="16.5" customHeight="1" x14ac:dyDescent="0.25">
      <c r="B9" s="100">
        <v>1</v>
      </c>
      <c r="C9" s="101"/>
      <c r="D9" s="101"/>
      <c r="E9" s="101"/>
      <c r="F9" s="102"/>
      <c r="G9" s="34">
        <v>2</v>
      </c>
      <c r="H9" s="34">
        <v>3</v>
      </c>
      <c r="I9" s="34">
        <v>4</v>
      </c>
      <c r="J9" s="34">
        <v>5</v>
      </c>
      <c r="K9" s="34" t="s">
        <v>18</v>
      </c>
      <c r="L9" s="34" t="s">
        <v>134</v>
      </c>
    </row>
    <row r="10" spans="2:12" x14ac:dyDescent="0.25">
      <c r="B10" s="6"/>
      <c r="C10" s="6"/>
      <c r="D10" s="6"/>
      <c r="E10" s="6"/>
      <c r="F10" s="6" t="s">
        <v>19</v>
      </c>
      <c r="G10" s="60">
        <f>G11</f>
        <v>129104.25</v>
      </c>
      <c r="H10" s="58">
        <f>H11</f>
        <v>192672</v>
      </c>
      <c r="I10" s="4"/>
      <c r="J10" s="60">
        <f>J11</f>
        <v>162940.29</v>
      </c>
      <c r="K10" s="67">
        <f t="shared" ref="K10:K27" si="0">J10/G10*100</f>
        <v>126.20830840193101</v>
      </c>
      <c r="L10" s="67">
        <f>J10/H10*100</f>
        <v>84.568743771798708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">
        <f>G12+G15+G18+G24</f>
        <v>129104.25</v>
      </c>
      <c r="H11" s="4">
        <f>H12+H15+H18+H24</f>
        <v>192672</v>
      </c>
      <c r="I11" s="4"/>
      <c r="J11" s="4">
        <f>J12+J15+J18+J24</f>
        <v>162940.29</v>
      </c>
      <c r="K11" s="67">
        <f t="shared" si="0"/>
        <v>126.20830840193101</v>
      </c>
      <c r="L11" s="67">
        <f t="shared" ref="L11:L26" si="1">J11/H11*100</f>
        <v>84.568743771798708</v>
      </c>
    </row>
    <row r="12" spans="2:12" ht="25.5" x14ac:dyDescent="0.25">
      <c r="B12" s="6"/>
      <c r="C12" s="10">
        <v>63</v>
      </c>
      <c r="D12" s="10"/>
      <c r="E12" s="10"/>
      <c r="F12" s="10" t="s">
        <v>20</v>
      </c>
      <c r="G12" s="4">
        <f>G13</f>
        <v>1128.1400000000001</v>
      </c>
      <c r="H12" s="4">
        <f>H13</f>
        <v>2500</v>
      </c>
      <c r="I12" s="4"/>
      <c r="J12" s="4">
        <f>J13</f>
        <v>2500</v>
      </c>
      <c r="K12" s="67">
        <f t="shared" si="0"/>
        <v>221.60370166823267</v>
      </c>
      <c r="L12" s="67">
        <f t="shared" si="1"/>
        <v>100</v>
      </c>
    </row>
    <row r="13" spans="2:12" ht="25.5" x14ac:dyDescent="0.25">
      <c r="B13" s="7"/>
      <c r="C13" s="7"/>
      <c r="D13" s="50">
        <v>636</v>
      </c>
      <c r="E13" s="7"/>
      <c r="F13" s="28" t="s">
        <v>71</v>
      </c>
      <c r="G13" s="4">
        <f>G14</f>
        <v>1128.1400000000001</v>
      </c>
      <c r="H13" s="58">
        <f>H14</f>
        <v>2500</v>
      </c>
      <c r="I13" s="4"/>
      <c r="J13" s="4">
        <f>J14</f>
        <v>2500</v>
      </c>
      <c r="K13" s="67">
        <f t="shared" si="0"/>
        <v>221.60370166823267</v>
      </c>
      <c r="L13" s="67">
        <f t="shared" si="1"/>
        <v>100</v>
      </c>
    </row>
    <row r="14" spans="2:12" ht="25.5" x14ac:dyDescent="0.25">
      <c r="B14" s="7"/>
      <c r="C14" s="7"/>
      <c r="D14" s="8"/>
      <c r="E14" s="8">
        <v>6361</v>
      </c>
      <c r="F14" s="52" t="s">
        <v>70</v>
      </c>
      <c r="G14" s="4">
        <v>1128.1400000000001</v>
      </c>
      <c r="H14" s="58">
        <v>2500</v>
      </c>
      <c r="I14" s="4"/>
      <c r="J14" s="4">
        <v>2500</v>
      </c>
      <c r="K14" s="67">
        <f t="shared" si="0"/>
        <v>221.60370166823267</v>
      </c>
      <c r="L14" s="67">
        <f t="shared" si="1"/>
        <v>100</v>
      </c>
    </row>
    <row r="15" spans="2:12" ht="25.5" x14ac:dyDescent="0.25">
      <c r="B15" s="7"/>
      <c r="C15" s="7">
        <v>65</v>
      </c>
      <c r="D15" s="8"/>
      <c r="E15" s="8"/>
      <c r="F15" s="52" t="s">
        <v>74</v>
      </c>
      <c r="G15" s="4">
        <f>G16</f>
        <v>0</v>
      </c>
      <c r="H15" s="58">
        <f>H16</f>
        <v>398</v>
      </c>
      <c r="I15" s="4"/>
      <c r="J15" s="4">
        <f>J16</f>
        <v>0</v>
      </c>
      <c r="K15" s="67"/>
      <c r="L15" s="67">
        <f t="shared" si="1"/>
        <v>0</v>
      </c>
    </row>
    <row r="16" spans="2:12" x14ac:dyDescent="0.25">
      <c r="B16" s="7"/>
      <c r="C16" s="7"/>
      <c r="D16" s="8">
        <v>652</v>
      </c>
      <c r="E16" s="8"/>
      <c r="F16" s="52" t="s">
        <v>73</v>
      </c>
      <c r="G16" s="4">
        <f>G17</f>
        <v>0</v>
      </c>
      <c r="H16" s="58">
        <f>H17</f>
        <v>398</v>
      </c>
      <c r="I16" s="4"/>
      <c r="J16" s="4">
        <f>J17</f>
        <v>0</v>
      </c>
      <c r="K16" s="67"/>
      <c r="L16" s="67">
        <f t="shared" si="1"/>
        <v>0</v>
      </c>
    </row>
    <row r="17" spans="2:15" x14ac:dyDescent="0.25">
      <c r="B17" s="7"/>
      <c r="C17" s="7"/>
      <c r="D17" s="8"/>
      <c r="E17" s="8">
        <v>6526</v>
      </c>
      <c r="F17" s="52" t="s">
        <v>72</v>
      </c>
      <c r="G17" s="4">
        <v>0</v>
      </c>
      <c r="H17" s="58">
        <v>398</v>
      </c>
      <c r="I17" s="4"/>
      <c r="J17" s="4">
        <v>0</v>
      </c>
      <c r="K17" s="67"/>
      <c r="L17" s="67">
        <f t="shared" si="1"/>
        <v>0</v>
      </c>
    </row>
    <row r="18" spans="2:15" ht="25.5" x14ac:dyDescent="0.25">
      <c r="B18" s="7"/>
      <c r="C18" s="7">
        <v>66</v>
      </c>
      <c r="D18" s="8"/>
      <c r="E18" s="8"/>
      <c r="F18" s="10" t="s">
        <v>21</v>
      </c>
      <c r="G18" s="4">
        <f>G19+G21</f>
        <v>8791</v>
      </c>
      <c r="H18" s="58">
        <f>H19+H21</f>
        <v>4800</v>
      </c>
      <c r="I18" s="4"/>
      <c r="J18" s="4">
        <f>J19+J21</f>
        <v>4800</v>
      </c>
      <c r="K18" s="67">
        <f t="shared" si="0"/>
        <v>54.601296780798549</v>
      </c>
      <c r="L18" s="67">
        <f t="shared" si="1"/>
        <v>100</v>
      </c>
    </row>
    <row r="19" spans="2:15" ht="25.5" x14ac:dyDescent="0.25">
      <c r="B19" s="7"/>
      <c r="C19" s="22"/>
      <c r="D19" s="8">
        <v>661</v>
      </c>
      <c r="E19" s="8"/>
      <c r="F19" s="10" t="s">
        <v>22</v>
      </c>
      <c r="G19" s="4">
        <f>G20</f>
        <v>150</v>
      </c>
      <c r="H19" s="58">
        <f>H20</f>
        <v>4800</v>
      </c>
      <c r="I19" s="4"/>
      <c r="J19" s="4">
        <f>J20</f>
        <v>4800</v>
      </c>
      <c r="K19" s="67">
        <f t="shared" si="0"/>
        <v>3200</v>
      </c>
      <c r="L19" s="67">
        <f t="shared" si="1"/>
        <v>100</v>
      </c>
    </row>
    <row r="20" spans="2:15" x14ac:dyDescent="0.25">
      <c r="B20" s="7"/>
      <c r="C20" s="22"/>
      <c r="D20" s="8"/>
      <c r="E20" s="8">
        <v>6615</v>
      </c>
      <c r="F20" s="10" t="s">
        <v>75</v>
      </c>
      <c r="G20" s="4">
        <v>150</v>
      </c>
      <c r="H20" s="58">
        <v>4800</v>
      </c>
      <c r="I20" s="4"/>
      <c r="J20" s="4">
        <v>4800</v>
      </c>
      <c r="K20" s="67">
        <f t="shared" si="0"/>
        <v>3200</v>
      </c>
      <c r="L20" s="67">
        <f t="shared" si="1"/>
        <v>100</v>
      </c>
    </row>
    <row r="21" spans="2:15" ht="38.25" x14ac:dyDescent="0.25">
      <c r="B21" s="7"/>
      <c r="C21" s="22"/>
      <c r="D21" s="8">
        <v>663</v>
      </c>
      <c r="E21" s="8"/>
      <c r="F21" s="10" t="s">
        <v>80</v>
      </c>
      <c r="G21" s="4">
        <f>G23</f>
        <v>8641</v>
      </c>
      <c r="H21" s="58">
        <f>H22</f>
        <v>0</v>
      </c>
      <c r="I21" s="4"/>
      <c r="J21" s="4">
        <f>J23</f>
        <v>0</v>
      </c>
      <c r="K21" s="67">
        <f t="shared" si="0"/>
        <v>0</v>
      </c>
      <c r="L21" s="67"/>
    </row>
    <row r="22" spans="2:15" x14ac:dyDescent="0.25">
      <c r="B22" s="7"/>
      <c r="C22" s="22"/>
      <c r="D22" s="8"/>
      <c r="E22" s="8">
        <v>6631</v>
      </c>
      <c r="F22" s="10" t="s">
        <v>139</v>
      </c>
      <c r="G22" s="4"/>
      <c r="H22" s="58">
        <v>0</v>
      </c>
      <c r="I22" s="4"/>
      <c r="J22" s="4">
        <v>0</v>
      </c>
      <c r="K22" s="67"/>
      <c r="L22" s="67"/>
    </row>
    <row r="23" spans="2:15" x14ac:dyDescent="0.25">
      <c r="B23" s="7"/>
      <c r="C23" s="22"/>
      <c r="D23" s="8"/>
      <c r="E23" s="8">
        <v>6632</v>
      </c>
      <c r="F23" s="10" t="s">
        <v>138</v>
      </c>
      <c r="G23" s="4">
        <v>8641</v>
      </c>
      <c r="H23" s="58">
        <v>0</v>
      </c>
      <c r="I23" s="4"/>
      <c r="J23" s="4">
        <v>0</v>
      </c>
      <c r="K23" s="67">
        <f t="shared" si="0"/>
        <v>0</v>
      </c>
      <c r="L23" s="67"/>
    </row>
    <row r="24" spans="2:15" ht="25.5" x14ac:dyDescent="0.25">
      <c r="B24" s="7"/>
      <c r="C24" s="51">
        <v>67</v>
      </c>
      <c r="D24" s="8"/>
      <c r="E24" s="8"/>
      <c r="F24" s="10" t="s">
        <v>76</v>
      </c>
      <c r="G24" s="4">
        <f>G25</f>
        <v>119185.11</v>
      </c>
      <c r="H24" s="58">
        <f>H25</f>
        <v>184974</v>
      </c>
      <c r="I24" s="4"/>
      <c r="J24" s="4">
        <f>J25</f>
        <v>155640.29</v>
      </c>
      <c r="K24" s="67">
        <f t="shared" si="0"/>
        <v>130.58702551014972</v>
      </c>
      <c r="L24" s="67">
        <f t="shared" si="1"/>
        <v>84.141711808146013</v>
      </c>
    </row>
    <row r="25" spans="2:15" ht="25.5" x14ac:dyDescent="0.25">
      <c r="B25" s="7"/>
      <c r="C25" s="22"/>
      <c r="D25" s="8">
        <v>671</v>
      </c>
      <c r="E25" s="8"/>
      <c r="F25" s="10" t="s">
        <v>77</v>
      </c>
      <c r="G25" s="4">
        <f>G26+G27</f>
        <v>119185.11</v>
      </c>
      <c r="H25" s="4">
        <f>H26</f>
        <v>184974</v>
      </c>
      <c r="I25" s="4"/>
      <c r="J25" s="4">
        <f>J26+J27</f>
        <v>155640.29</v>
      </c>
      <c r="K25" s="67">
        <f t="shared" si="0"/>
        <v>130.58702551014972</v>
      </c>
      <c r="L25" s="67">
        <f t="shared" si="1"/>
        <v>84.141711808146013</v>
      </c>
    </row>
    <row r="26" spans="2:15" ht="25.5" x14ac:dyDescent="0.25">
      <c r="B26" s="7"/>
      <c r="C26" s="22"/>
      <c r="D26" s="8"/>
      <c r="E26" s="8">
        <v>6711</v>
      </c>
      <c r="F26" s="10" t="s">
        <v>78</v>
      </c>
      <c r="G26" s="4">
        <v>117278.73</v>
      </c>
      <c r="H26" s="4">
        <v>184974</v>
      </c>
      <c r="I26" s="4"/>
      <c r="J26" s="4">
        <v>155640.29</v>
      </c>
      <c r="K26" s="67">
        <f t="shared" si="0"/>
        <v>132.70973346999921</v>
      </c>
      <c r="L26" s="67">
        <f t="shared" si="1"/>
        <v>84.141711808146013</v>
      </c>
    </row>
    <row r="27" spans="2:15" ht="25.5" x14ac:dyDescent="0.25">
      <c r="B27" s="7"/>
      <c r="C27" s="7"/>
      <c r="D27" s="8"/>
      <c r="E27" s="8">
        <v>6712</v>
      </c>
      <c r="F27" s="10" t="s">
        <v>79</v>
      </c>
      <c r="G27" s="4">
        <v>1906.38</v>
      </c>
      <c r="H27" s="4">
        <v>0</v>
      </c>
      <c r="I27" s="4"/>
      <c r="J27" s="4">
        <v>0</v>
      </c>
      <c r="K27" s="67">
        <f t="shared" si="0"/>
        <v>0</v>
      </c>
      <c r="L27" s="67"/>
    </row>
    <row r="28" spans="2:15" ht="15.75" customHeight="1" x14ac:dyDescent="0.25"/>
    <row r="29" spans="2:15" ht="25.5" x14ac:dyDescent="0.25">
      <c r="B29" s="100" t="s">
        <v>6</v>
      </c>
      <c r="C29" s="101"/>
      <c r="D29" s="101"/>
      <c r="E29" s="101"/>
      <c r="F29" s="102"/>
      <c r="G29" s="34" t="s">
        <v>118</v>
      </c>
      <c r="H29" s="34" t="s">
        <v>185</v>
      </c>
      <c r="I29" s="34" t="s">
        <v>65</v>
      </c>
      <c r="J29" s="34" t="s">
        <v>186</v>
      </c>
      <c r="K29" s="34" t="s">
        <v>16</v>
      </c>
      <c r="L29" s="34" t="s">
        <v>47</v>
      </c>
    </row>
    <row r="30" spans="2:15" ht="12.75" customHeight="1" x14ac:dyDescent="0.25">
      <c r="B30" s="100">
        <v>1</v>
      </c>
      <c r="C30" s="101"/>
      <c r="D30" s="101"/>
      <c r="E30" s="101"/>
      <c r="F30" s="102"/>
      <c r="G30" s="34">
        <v>2</v>
      </c>
      <c r="H30" s="34">
        <v>3</v>
      </c>
      <c r="I30" s="34">
        <v>4</v>
      </c>
      <c r="J30" s="34">
        <v>5</v>
      </c>
      <c r="K30" s="34" t="s">
        <v>18</v>
      </c>
      <c r="L30" s="34" t="s">
        <v>134</v>
      </c>
    </row>
    <row r="31" spans="2:15" x14ac:dyDescent="0.25">
      <c r="B31" s="6"/>
      <c r="C31" s="6"/>
      <c r="D31" s="6"/>
      <c r="E31" s="6"/>
      <c r="F31" s="6" t="s">
        <v>7</v>
      </c>
      <c r="G31" s="60">
        <f>G32+G66</f>
        <v>120463.25</v>
      </c>
      <c r="H31" s="58">
        <f>H32+H66</f>
        <v>192672</v>
      </c>
      <c r="I31" s="4"/>
      <c r="J31" s="60">
        <f>J32+J66</f>
        <v>162730.08000000002</v>
      </c>
      <c r="K31" s="67">
        <f t="shared" ref="K31:K42" si="2">J31/G31*100</f>
        <v>135.08690824795116</v>
      </c>
      <c r="L31" s="67">
        <f t="shared" ref="L31:L42" si="3">J31/H31*100</f>
        <v>84.459641255605391</v>
      </c>
      <c r="O31" s="61"/>
    </row>
    <row r="32" spans="2:15" x14ac:dyDescent="0.25">
      <c r="B32" s="6">
        <v>3</v>
      </c>
      <c r="C32" s="6"/>
      <c r="D32" s="6"/>
      <c r="E32" s="6"/>
      <c r="F32" s="6" t="s">
        <v>3</v>
      </c>
      <c r="G32" s="58">
        <f>G33+G39+G63</f>
        <v>117428.73</v>
      </c>
      <c r="H32" s="4">
        <f>H33+H39+H63</f>
        <v>179512</v>
      </c>
      <c r="I32" s="4"/>
      <c r="J32" s="4">
        <f>J33+J39+J63</f>
        <v>158228.86000000002</v>
      </c>
      <c r="K32" s="67">
        <f t="shared" si="2"/>
        <v>134.74458933516527</v>
      </c>
      <c r="L32" s="67">
        <f t="shared" si="3"/>
        <v>88.143890102054471</v>
      </c>
    </row>
    <row r="33" spans="2:12" x14ac:dyDescent="0.25">
      <c r="B33" s="6"/>
      <c r="C33" s="10">
        <v>31</v>
      </c>
      <c r="D33" s="10"/>
      <c r="E33" s="10"/>
      <c r="F33" s="10" t="s">
        <v>4</v>
      </c>
      <c r="G33" s="58">
        <f>G34+G36+G37</f>
        <v>81828.03</v>
      </c>
      <c r="H33" s="4">
        <f>H34+H36+H37</f>
        <v>109500</v>
      </c>
      <c r="I33" s="4"/>
      <c r="J33" s="4">
        <f>J34+J36+J37</f>
        <v>105447.52</v>
      </c>
      <c r="K33" s="67">
        <f t="shared" si="2"/>
        <v>128.86479119685518</v>
      </c>
      <c r="L33" s="67">
        <f t="shared" si="3"/>
        <v>96.299105022831057</v>
      </c>
    </row>
    <row r="34" spans="2:12" x14ac:dyDescent="0.25">
      <c r="B34" s="7"/>
      <c r="C34" s="7"/>
      <c r="D34" s="7">
        <v>311</v>
      </c>
      <c r="E34" s="7"/>
      <c r="F34" s="7" t="s">
        <v>24</v>
      </c>
      <c r="G34" s="58">
        <f>G35</f>
        <v>65049.18</v>
      </c>
      <c r="H34" s="4">
        <f>H35</f>
        <v>84000</v>
      </c>
      <c r="I34" s="4"/>
      <c r="J34" s="4">
        <f>J35</f>
        <v>81151.09</v>
      </c>
      <c r="K34" s="67">
        <f t="shared" si="2"/>
        <v>124.75344039694274</v>
      </c>
      <c r="L34" s="67">
        <f t="shared" si="3"/>
        <v>96.608440476190466</v>
      </c>
    </row>
    <row r="35" spans="2:12" x14ac:dyDescent="0.25">
      <c r="B35" s="7"/>
      <c r="C35" s="7"/>
      <c r="D35" s="7"/>
      <c r="E35" s="7">
        <v>3111</v>
      </c>
      <c r="F35" s="7" t="s">
        <v>25</v>
      </c>
      <c r="G35" s="58">
        <v>65049.18</v>
      </c>
      <c r="H35" s="4">
        <v>84000</v>
      </c>
      <c r="I35" s="4"/>
      <c r="J35" s="4">
        <v>81151.09</v>
      </c>
      <c r="K35" s="67">
        <f t="shared" si="2"/>
        <v>124.75344039694274</v>
      </c>
      <c r="L35" s="67">
        <f t="shared" si="3"/>
        <v>96.608440476190466</v>
      </c>
    </row>
    <row r="36" spans="2:12" x14ac:dyDescent="0.25">
      <c r="B36" s="7"/>
      <c r="C36" s="7"/>
      <c r="D36" s="7">
        <v>312</v>
      </c>
      <c r="E36" s="7"/>
      <c r="F36" s="7" t="s">
        <v>81</v>
      </c>
      <c r="G36" s="58">
        <v>6045.69</v>
      </c>
      <c r="H36" s="4">
        <v>11000</v>
      </c>
      <c r="I36" s="4"/>
      <c r="J36" s="4">
        <v>10906.55</v>
      </c>
      <c r="K36" s="67">
        <f t="shared" si="2"/>
        <v>180.402071558416</v>
      </c>
      <c r="L36" s="67">
        <f t="shared" si="3"/>
        <v>99.150454545454537</v>
      </c>
    </row>
    <row r="37" spans="2:12" x14ac:dyDescent="0.25">
      <c r="B37" s="7"/>
      <c r="C37" s="7"/>
      <c r="D37" s="7">
        <v>313</v>
      </c>
      <c r="E37" s="7"/>
      <c r="F37" s="7" t="s">
        <v>82</v>
      </c>
      <c r="G37" s="58">
        <f>G38</f>
        <v>10733.16</v>
      </c>
      <c r="H37" s="4">
        <f>H38</f>
        <v>14500</v>
      </c>
      <c r="I37" s="4"/>
      <c r="J37" s="4">
        <f>J38</f>
        <v>13389.88</v>
      </c>
      <c r="K37" s="67">
        <f t="shared" si="2"/>
        <v>124.75244941843782</v>
      </c>
      <c r="L37" s="67">
        <f t="shared" si="3"/>
        <v>92.343999999999994</v>
      </c>
    </row>
    <row r="38" spans="2:12" x14ac:dyDescent="0.25">
      <c r="B38" s="7"/>
      <c r="C38" s="7"/>
      <c r="D38" s="7"/>
      <c r="E38" s="7">
        <v>3132</v>
      </c>
      <c r="F38" s="51" t="s">
        <v>83</v>
      </c>
      <c r="G38" s="58">
        <v>10733.16</v>
      </c>
      <c r="H38" s="4">
        <v>14500</v>
      </c>
      <c r="I38" s="4"/>
      <c r="J38" s="4">
        <v>13389.88</v>
      </c>
      <c r="K38" s="67">
        <f t="shared" si="2"/>
        <v>124.75244941843782</v>
      </c>
      <c r="L38" s="67">
        <f t="shared" si="3"/>
        <v>92.343999999999994</v>
      </c>
    </row>
    <row r="39" spans="2:12" x14ac:dyDescent="0.25">
      <c r="B39" s="7"/>
      <c r="C39" s="7">
        <v>32</v>
      </c>
      <c r="D39" s="8"/>
      <c r="E39" s="8"/>
      <c r="F39" s="51" t="s">
        <v>12</v>
      </c>
      <c r="G39" s="58">
        <f>SUM(G40+G44+G49+G58)</f>
        <v>35279.929999999993</v>
      </c>
      <c r="H39" s="4">
        <f>H40+H44+H49+H58</f>
        <v>69462</v>
      </c>
      <c r="I39" s="4"/>
      <c r="J39" s="4">
        <f>SUM(J40+J44+J49+J58)</f>
        <v>52396.69</v>
      </c>
      <c r="K39" s="67">
        <f t="shared" si="2"/>
        <v>148.51698968790475</v>
      </c>
      <c r="L39" s="67">
        <f t="shared" si="3"/>
        <v>75.432164348852609</v>
      </c>
    </row>
    <row r="40" spans="2:12" x14ac:dyDescent="0.25">
      <c r="B40" s="7"/>
      <c r="C40" s="7"/>
      <c r="D40" s="7">
        <v>321</v>
      </c>
      <c r="E40" s="7"/>
      <c r="F40" s="51" t="s">
        <v>26</v>
      </c>
      <c r="G40" s="58">
        <f>G41+G42+G43</f>
        <v>2759.08</v>
      </c>
      <c r="H40" s="4">
        <f>H41+H42+H43</f>
        <v>3869</v>
      </c>
      <c r="I40" s="4"/>
      <c r="J40" s="4">
        <f>J41+J42+J43</f>
        <v>2697.8</v>
      </c>
      <c r="K40" s="67">
        <f t="shared" si="2"/>
        <v>97.778969801528063</v>
      </c>
      <c r="L40" s="67">
        <f t="shared" si="3"/>
        <v>69.728612044455943</v>
      </c>
    </row>
    <row r="41" spans="2:12" x14ac:dyDescent="0.25">
      <c r="B41" s="7"/>
      <c r="C41" s="22"/>
      <c r="D41" s="7"/>
      <c r="E41" s="7">
        <v>3211</v>
      </c>
      <c r="F41" s="52" t="s">
        <v>27</v>
      </c>
      <c r="G41" s="58">
        <v>1079.28</v>
      </c>
      <c r="H41" s="4">
        <v>1731</v>
      </c>
      <c r="I41" s="4"/>
      <c r="J41" s="4">
        <v>723</v>
      </c>
      <c r="K41" s="67">
        <f t="shared" si="2"/>
        <v>66.989103847009119</v>
      </c>
      <c r="L41" s="67">
        <f t="shared" si="3"/>
        <v>41.767764298093581</v>
      </c>
    </row>
    <row r="42" spans="2:12" x14ac:dyDescent="0.25">
      <c r="B42" s="7"/>
      <c r="C42" s="22"/>
      <c r="D42" s="8"/>
      <c r="E42" s="51">
        <v>3212</v>
      </c>
      <c r="F42" s="51" t="s">
        <v>136</v>
      </c>
      <c r="G42" s="58">
        <v>1639.8</v>
      </c>
      <c r="H42" s="4">
        <v>1726</v>
      </c>
      <c r="I42" s="4"/>
      <c r="J42" s="4">
        <v>1639.8</v>
      </c>
      <c r="K42" s="67">
        <f t="shared" si="2"/>
        <v>100</v>
      </c>
      <c r="L42" s="67">
        <f t="shared" si="3"/>
        <v>95.005793742757817</v>
      </c>
    </row>
    <row r="43" spans="2:12" x14ac:dyDescent="0.25">
      <c r="B43" s="7"/>
      <c r="C43" s="22"/>
      <c r="D43" s="8"/>
      <c r="E43" s="51">
        <v>3213</v>
      </c>
      <c r="F43" s="51" t="s">
        <v>84</v>
      </c>
      <c r="G43" s="58">
        <v>40</v>
      </c>
      <c r="H43" s="4">
        <v>412</v>
      </c>
      <c r="I43" s="4"/>
      <c r="J43" s="4">
        <v>335</v>
      </c>
      <c r="K43" s="67"/>
      <c r="L43" s="67"/>
    </row>
    <row r="44" spans="2:12" x14ac:dyDescent="0.25">
      <c r="B44" s="7"/>
      <c r="C44" s="22"/>
      <c r="D44" s="8">
        <v>322</v>
      </c>
      <c r="E44" s="8"/>
      <c r="F44" s="51" t="s">
        <v>85</v>
      </c>
      <c r="G44" s="58">
        <f>G45+G46+G47+G48</f>
        <v>14426.769999999999</v>
      </c>
      <c r="H44" s="4">
        <f>H45+H46+H47+H48</f>
        <v>26351</v>
      </c>
      <c r="I44" s="4"/>
      <c r="J44" s="4">
        <f>J45+J46+J47+J48</f>
        <v>17815.599999999999</v>
      </c>
      <c r="K44" s="67">
        <f>J44/G44*100</f>
        <v>123.48987333963181</v>
      </c>
      <c r="L44" s="67">
        <f>J44/H44*100</f>
        <v>67.608819399643266</v>
      </c>
    </row>
    <row r="45" spans="2:12" x14ac:dyDescent="0.25">
      <c r="B45" s="7"/>
      <c r="C45" s="7"/>
      <c r="D45" s="8"/>
      <c r="E45" s="8">
        <v>3221</v>
      </c>
      <c r="F45" s="51" t="s">
        <v>86</v>
      </c>
      <c r="G45" s="58">
        <v>2102.3000000000002</v>
      </c>
      <c r="H45" s="4">
        <v>2540</v>
      </c>
      <c r="I45" s="4"/>
      <c r="J45" s="4">
        <v>2494.7399999999998</v>
      </c>
      <c r="K45" s="67">
        <f>J45/G45*100</f>
        <v>118.6671740474718</v>
      </c>
      <c r="L45" s="67">
        <f>J45/H45*100</f>
        <v>98.218110236220468</v>
      </c>
    </row>
    <row r="46" spans="2:12" x14ac:dyDescent="0.25">
      <c r="B46" s="7"/>
      <c r="C46" s="7"/>
      <c r="D46" s="8"/>
      <c r="E46" s="8">
        <v>3223</v>
      </c>
      <c r="F46" s="53" t="s">
        <v>87</v>
      </c>
      <c r="G46" s="58">
        <v>10905.75</v>
      </c>
      <c r="H46" s="4">
        <v>17527</v>
      </c>
      <c r="I46" s="4"/>
      <c r="J46" s="4">
        <v>11553.76</v>
      </c>
      <c r="K46" s="67">
        <f>J46/G46*100</f>
        <v>105.94191137702589</v>
      </c>
      <c r="L46" s="67">
        <f>J46/H46*100</f>
        <v>65.919780909453991</v>
      </c>
    </row>
    <row r="47" spans="2:12" ht="25.5" x14ac:dyDescent="0.25">
      <c r="B47" s="7"/>
      <c r="C47" s="7"/>
      <c r="D47" s="8"/>
      <c r="E47" s="8">
        <v>3224</v>
      </c>
      <c r="F47" s="53" t="s">
        <v>93</v>
      </c>
      <c r="G47" s="58">
        <v>592.72</v>
      </c>
      <c r="H47" s="4">
        <v>1916</v>
      </c>
      <c r="I47" s="4"/>
      <c r="J47" s="4">
        <v>1354.27</v>
      </c>
      <c r="K47" s="67">
        <f t="shared" ref="K47:K48" si="4">J47/G47*100</f>
        <v>228.48393845323253</v>
      </c>
      <c r="L47" s="67">
        <f t="shared" ref="L47:L48" si="5">J47/H47*100</f>
        <v>70.682150313152405</v>
      </c>
    </row>
    <row r="48" spans="2:12" x14ac:dyDescent="0.25">
      <c r="B48" s="7"/>
      <c r="C48" s="7"/>
      <c r="D48" s="8"/>
      <c r="E48" s="8">
        <v>3225</v>
      </c>
      <c r="F48" s="53" t="s">
        <v>94</v>
      </c>
      <c r="G48" s="58">
        <v>826</v>
      </c>
      <c r="H48" s="4">
        <v>4368</v>
      </c>
      <c r="I48" s="4"/>
      <c r="J48" s="4">
        <v>2412.83</v>
      </c>
      <c r="K48" s="67">
        <f t="shared" si="4"/>
        <v>292.11016949152537</v>
      </c>
      <c r="L48" s="67">
        <f t="shared" si="5"/>
        <v>55.238782051282051</v>
      </c>
    </row>
    <row r="49" spans="2:12" x14ac:dyDescent="0.25">
      <c r="B49" s="7"/>
      <c r="C49" s="7"/>
      <c r="D49" s="8">
        <v>323</v>
      </c>
      <c r="E49" s="8"/>
      <c r="F49" s="53" t="s">
        <v>98</v>
      </c>
      <c r="G49" s="58">
        <f>SUM(G50:G57)</f>
        <v>14239.539999999997</v>
      </c>
      <c r="H49" s="4">
        <f>SUM(H50:H57)</f>
        <v>31242</v>
      </c>
      <c r="I49" s="4"/>
      <c r="J49" s="4">
        <f>SUM(J50:J57)</f>
        <v>26069.960000000003</v>
      </c>
      <c r="K49" s="67">
        <f t="shared" ref="K49:K73" si="6">J49/G49*100</f>
        <v>183.08147594655452</v>
      </c>
      <c r="L49" s="67">
        <f t="shared" ref="L49:L73" si="7">J49/H49*100</f>
        <v>83.445233979898859</v>
      </c>
    </row>
    <row r="50" spans="2:12" x14ac:dyDescent="0.25">
      <c r="B50" s="7"/>
      <c r="C50" s="7"/>
      <c r="D50" s="8"/>
      <c r="E50" s="8">
        <v>3231</v>
      </c>
      <c r="F50" s="53" t="s">
        <v>95</v>
      </c>
      <c r="G50" s="58">
        <v>1155.05</v>
      </c>
      <c r="H50" s="4">
        <v>1649</v>
      </c>
      <c r="I50" s="4"/>
      <c r="J50" s="4">
        <v>1176.52</v>
      </c>
      <c r="K50" s="67">
        <f t="shared" si="6"/>
        <v>101.8587939916021</v>
      </c>
      <c r="L50" s="67">
        <f t="shared" si="7"/>
        <v>71.3474833232262</v>
      </c>
    </row>
    <row r="51" spans="2:12" x14ac:dyDescent="0.25">
      <c r="B51" s="7"/>
      <c r="C51" s="7"/>
      <c r="D51" s="8"/>
      <c r="E51" s="8">
        <v>3232</v>
      </c>
      <c r="F51" s="53" t="s">
        <v>96</v>
      </c>
      <c r="G51" s="58">
        <v>3989.07</v>
      </c>
      <c r="H51" s="4">
        <v>7057</v>
      </c>
      <c r="I51" s="4"/>
      <c r="J51" s="4">
        <v>5427.69</v>
      </c>
      <c r="K51" s="67">
        <f t="shared" si="6"/>
        <v>136.0640450029706</v>
      </c>
      <c r="L51" s="67">
        <f t="shared" si="7"/>
        <v>76.912143970525719</v>
      </c>
    </row>
    <row r="52" spans="2:12" x14ac:dyDescent="0.25">
      <c r="B52" s="7"/>
      <c r="C52" s="7"/>
      <c r="D52" s="8"/>
      <c r="E52" s="8">
        <v>3233</v>
      </c>
      <c r="F52" s="53" t="s">
        <v>97</v>
      </c>
      <c r="G52" s="58">
        <v>3132.25</v>
      </c>
      <c r="H52" s="4">
        <v>4362</v>
      </c>
      <c r="I52" s="4"/>
      <c r="J52" s="4">
        <v>4255.58</v>
      </c>
      <c r="K52" s="67">
        <f t="shared" si="6"/>
        <v>135.86335701173277</v>
      </c>
      <c r="L52" s="67">
        <f t="shared" si="7"/>
        <v>97.560293443374604</v>
      </c>
    </row>
    <row r="53" spans="2:12" x14ac:dyDescent="0.25">
      <c r="B53" s="7"/>
      <c r="C53" s="7"/>
      <c r="D53" s="8"/>
      <c r="E53" s="8">
        <v>3234</v>
      </c>
      <c r="F53" s="53" t="s">
        <v>88</v>
      </c>
      <c r="G53" s="58">
        <v>366.47</v>
      </c>
      <c r="H53" s="4">
        <v>1750</v>
      </c>
      <c r="I53" s="4"/>
      <c r="J53" s="4">
        <v>567.12</v>
      </c>
      <c r="K53" s="67">
        <f t="shared" si="6"/>
        <v>154.75209430512729</v>
      </c>
      <c r="L53" s="67">
        <f t="shared" si="7"/>
        <v>32.406857142857142</v>
      </c>
    </row>
    <row r="54" spans="2:12" x14ac:dyDescent="0.25">
      <c r="B54" s="7"/>
      <c r="C54" s="7"/>
      <c r="D54" s="8"/>
      <c r="E54" s="8">
        <v>3235</v>
      </c>
      <c r="F54" s="53" t="s">
        <v>89</v>
      </c>
      <c r="G54" s="58">
        <v>1.59</v>
      </c>
      <c r="H54" s="4">
        <v>2</v>
      </c>
      <c r="I54" s="4"/>
      <c r="J54" s="4">
        <v>1.59</v>
      </c>
      <c r="K54" s="67">
        <f t="shared" si="6"/>
        <v>100</v>
      </c>
      <c r="L54" s="67">
        <f t="shared" si="7"/>
        <v>79.5</v>
      </c>
    </row>
    <row r="55" spans="2:12" x14ac:dyDescent="0.25">
      <c r="B55" s="7"/>
      <c r="C55" s="7"/>
      <c r="D55" s="8"/>
      <c r="E55" s="8">
        <v>3237</v>
      </c>
      <c r="F55" s="53" t="s">
        <v>90</v>
      </c>
      <c r="G55" s="58">
        <v>1259.07</v>
      </c>
      <c r="H55" s="4">
        <v>4655</v>
      </c>
      <c r="I55" s="4"/>
      <c r="J55" s="4">
        <v>3615.85</v>
      </c>
      <c r="K55" s="67">
        <f t="shared" si="6"/>
        <v>287.18419150642933</v>
      </c>
      <c r="L55" s="67">
        <f t="shared" si="7"/>
        <v>77.676691729323309</v>
      </c>
    </row>
    <row r="56" spans="2:12" x14ac:dyDescent="0.25">
      <c r="B56" s="7"/>
      <c r="C56" s="7"/>
      <c r="D56" s="8"/>
      <c r="E56" s="8">
        <v>3238</v>
      </c>
      <c r="F56" s="53" t="s">
        <v>91</v>
      </c>
      <c r="G56" s="58">
        <v>1341.75</v>
      </c>
      <c r="H56" s="4">
        <v>3200</v>
      </c>
      <c r="I56" s="4"/>
      <c r="J56" s="4">
        <v>2950.16</v>
      </c>
      <c r="K56" s="67">
        <f t="shared" si="6"/>
        <v>219.87404509036702</v>
      </c>
      <c r="L56" s="67">
        <f t="shared" si="7"/>
        <v>92.192499999999995</v>
      </c>
    </row>
    <row r="57" spans="2:12" x14ac:dyDescent="0.25">
      <c r="B57" s="7"/>
      <c r="C57" s="7"/>
      <c r="D57" s="8"/>
      <c r="E57" s="8">
        <v>3239</v>
      </c>
      <c r="F57" s="53" t="s">
        <v>92</v>
      </c>
      <c r="G57" s="58">
        <v>2994.29</v>
      </c>
      <c r="H57" s="4">
        <v>8567</v>
      </c>
      <c r="I57" s="4"/>
      <c r="J57" s="4">
        <v>8075.45</v>
      </c>
      <c r="K57" s="67">
        <f t="shared" si="6"/>
        <v>269.69498612358859</v>
      </c>
      <c r="L57" s="67">
        <f t="shared" si="7"/>
        <v>94.262285514182324</v>
      </c>
    </row>
    <row r="58" spans="2:12" x14ac:dyDescent="0.25">
      <c r="B58" s="7"/>
      <c r="C58" s="7"/>
      <c r="D58" s="8">
        <v>329</v>
      </c>
      <c r="E58" s="8"/>
      <c r="F58" s="53" t="s">
        <v>99</v>
      </c>
      <c r="G58" s="58">
        <f>SUM(G59:G62)</f>
        <v>3854.54</v>
      </c>
      <c r="H58" s="4">
        <f>SUM(H59:H62)</f>
        <v>8000</v>
      </c>
      <c r="I58" s="4"/>
      <c r="J58" s="4">
        <f>SUM(J59:J62)</f>
        <v>5813.33</v>
      </c>
      <c r="K58" s="67">
        <f t="shared" si="6"/>
        <v>150.81773700623162</v>
      </c>
      <c r="L58" s="67">
        <f t="shared" si="7"/>
        <v>72.666624999999996</v>
      </c>
    </row>
    <row r="59" spans="2:12" x14ac:dyDescent="0.25">
      <c r="B59" s="7"/>
      <c r="C59" s="7"/>
      <c r="D59" s="8"/>
      <c r="E59" s="8">
        <v>3292</v>
      </c>
      <c r="F59" s="53" t="s">
        <v>100</v>
      </c>
      <c r="G59" s="58">
        <v>1775.16</v>
      </c>
      <c r="H59" s="4">
        <v>1992</v>
      </c>
      <c r="I59" s="4"/>
      <c r="J59" s="4">
        <v>1219.98</v>
      </c>
      <c r="K59" s="67">
        <f t="shared" si="6"/>
        <v>68.725072669505849</v>
      </c>
      <c r="L59" s="67">
        <f t="shared" si="7"/>
        <v>61.243975903614455</v>
      </c>
    </row>
    <row r="60" spans="2:12" x14ac:dyDescent="0.25">
      <c r="B60" s="7"/>
      <c r="C60" s="7"/>
      <c r="D60" s="8"/>
      <c r="E60" s="8">
        <v>3293</v>
      </c>
      <c r="F60" s="53" t="s">
        <v>101</v>
      </c>
      <c r="G60" s="58">
        <v>913.2</v>
      </c>
      <c r="H60" s="4">
        <v>2500</v>
      </c>
      <c r="I60" s="4"/>
      <c r="J60" s="4">
        <v>2115.88</v>
      </c>
      <c r="K60" s="67">
        <f t="shared" si="6"/>
        <v>231.69951817783615</v>
      </c>
      <c r="L60" s="67">
        <f t="shared" si="7"/>
        <v>84.635199999999998</v>
      </c>
    </row>
    <row r="61" spans="2:12" x14ac:dyDescent="0.25">
      <c r="B61" s="7"/>
      <c r="C61" s="7"/>
      <c r="D61" s="8"/>
      <c r="E61" s="8">
        <v>3294</v>
      </c>
      <c r="F61" s="53" t="s">
        <v>102</v>
      </c>
      <c r="G61" s="58">
        <v>108</v>
      </c>
      <c r="H61" s="4">
        <v>307</v>
      </c>
      <c r="I61" s="4"/>
      <c r="J61" s="4">
        <v>108</v>
      </c>
      <c r="K61" s="67">
        <f t="shared" si="6"/>
        <v>100</v>
      </c>
      <c r="L61" s="67">
        <f t="shared" si="7"/>
        <v>35.179153094462542</v>
      </c>
    </row>
    <row r="62" spans="2:12" x14ac:dyDescent="0.25">
      <c r="B62" s="7"/>
      <c r="C62" s="7"/>
      <c r="D62" s="8"/>
      <c r="E62" s="8">
        <v>3299</v>
      </c>
      <c r="F62" s="53" t="s">
        <v>103</v>
      </c>
      <c r="G62" s="58">
        <v>1058.18</v>
      </c>
      <c r="H62" s="4">
        <v>3201</v>
      </c>
      <c r="I62" s="4"/>
      <c r="J62" s="4">
        <v>2369.4699999999998</v>
      </c>
      <c r="K62" s="67">
        <f t="shared" si="6"/>
        <v>223.91937099548275</v>
      </c>
      <c r="L62" s="67">
        <f t="shared" si="7"/>
        <v>74.022805373320836</v>
      </c>
    </row>
    <row r="63" spans="2:12" x14ac:dyDescent="0.25">
      <c r="B63" s="7"/>
      <c r="C63" s="7">
        <v>34</v>
      </c>
      <c r="D63" s="8"/>
      <c r="E63" s="8"/>
      <c r="F63" s="53" t="s">
        <v>132</v>
      </c>
      <c r="G63" s="58">
        <f>G64</f>
        <v>320.77</v>
      </c>
      <c r="H63" s="4">
        <f>H64</f>
        <v>550</v>
      </c>
      <c r="I63" s="4"/>
      <c r="J63" s="4">
        <f>J64</f>
        <v>384.65</v>
      </c>
      <c r="K63" s="67">
        <f t="shared" si="6"/>
        <v>119.91458054057425</v>
      </c>
      <c r="L63" s="67">
        <f t="shared" si="7"/>
        <v>69.936363636363623</v>
      </c>
    </row>
    <row r="64" spans="2:12" x14ac:dyDescent="0.25">
      <c r="B64" s="7"/>
      <c r="C64" s="7"/>
      <c r="D64" s="8">
        <v>343</v>
      </c>
      <c r="F64" s="50" t="s">
        <v>104</v>
      </c>
      <c r="G64" s="58">
        <f>G65</f>
        <v>320.77</v>
      </c>
      <c r="H64" s="4">
        <f>H65</f>
        <v>550</v>
      </c>
      <c r="I64" s="4"/>
      <c r="J64" s="4">
        <f>J65</f>
        <v>384.65</v>
      </c>
      <c r="K64" s="67">
        <f t="shared" si="6"/>
        <v>119.91458054057425</v>
      </c>
      <c r="L64" s="67">
        <f t="shared" si="7"/>
        <v>69.936363636363623</v>
      </c>
    </row>
    <row r="65" spans="2:12" x14ac:dyDescent="0.25">
      <c r="B65" s="7"/>
      <c r="C65" s="7"/>
      <c r="D65" s="27"/>
      <c r="E65" s="8">
        <v>3431</v>
      </c>
      <c r="F65" s="50" t="s">
        <v>105</v>
      </c>
      <c r="G65" s="58">
        <v>320.77</v>
      </c>
      <c r="H65" s="4">
        <v>550</v>
      </c>
      <c r="I65" s="4"/>
      <c r="J65" s="4">
        <v>384.65</v>
      </c>
      <c r="K65" s="67">
        <f t="shared" si="6"/>
        <v>119.91458054057425</v>
      </c>
      <c r="L65" s="67">
        <f t="shared" si="7"/>
        <v>69.936363636363623</v>
      </c>
    </row>
    <row r="66" spans="2:12" x14ac:dyDescent="0.25">
      <c r="B66" s="9">
        <v>4</v>
      </c>
      <c r="C66" s="9"/>
      <c r="D66" s="9"/>
      <c r="E66" s="9"/>
      <c r="F66" s="20" t="s">
        <v>5</v>
      </c>
      <c r="G66" s="58">
        <f>G67</f>
        <v>3034.5200000000004</v>
      </c>
      <c r="H66" s="4">
        <f>H67</f>
        <v>13160</v>
      </c>
      <c r="I66" s="4"/>
      <c r="J66" s="4">
        <f>J67</f>
        <v>4501.22</v>
      </c>
      <c r="K66" s="67">
        <f t="shared" si="6"/>
        <v>148.33383863016226</v>
      </c>
      <c r="L66" s="67">
        <f t="shared" si="7"/>
        <v>34.203799392097267</v>
      </c>
    </row>
    <row r="67" spans="2:12" x14ac:dyDescent="0.25">
      <c r="B67" s="10"/>
      <c r="C67" s="10">
        <v>42</v>
      </c>
      <c r="D67" s="7"/>
      <c r="E67" s="7"/>
      <c r="F67" s="7" t="s">
        <v>106</v>
      </c>
      <c r="G67" s="58">
        <f>G68+G72</f>
        <v>3034.5200000000004</v>
      </c>
      <c r="H67" s="4">
        <f>H68+H72</f>
        <v>13160</v>
      </c>
      <c r="I67" s="5"/>
      <c r="J67" s="4">
        <f>J68+J72</f>
        <v>4501.22</v>
      </c>
      <c r="K67" s="67">
        <f t="shared" si="6"/>
        <v>148.33383863016226</v>
      </c>
      <c r="L67" s="67">
        <f t="shared" si="7"/>
        <v>34.203799392097267</v>
      </c>
    </row>
    <row r="68" spans="2:12" x14ac:dyDescent="0.25">
      <c r="B68" s="10"/>
      <c r="C68" s="10"/>
      <c r="D68" s="7">
        <v>422</v>
      </c>
      <c r="E68" s="7"/>
      <c r="F68" s="7" t="s">
        <v>107</v>
      </c>
      <c r="G68" s="58">
        <f>G69+G71</f>
        <v>2174.0200000000004</v>
      </c>
      <c r="H68" s="4">
        <f>H69+H71+H70</f>
        <v>11381</v>
      </c>
      <c r="I68" s="5"/>
      <c r="J68" s="4">
        <f>J69+J71+J70</f>
        <v>3397.42</v>
      </c>
      <c r="K68" s="67">
        <f t="shared" si="6"/>
        <v>156.27363133733817</v>
      </c>
      <c r="L68" s="67">
        <f t="shared" si="7"/>
        <v>29.851682628942978</v>
      </c>
    </row>
    <row r="69" spans="2:12" x14ac:dyDescent="0.25">
      <c r="B69" s="10"/>
      <c r="C69" s="10"/>
      <c r="D69" s="7"/>
      <c r="E69" s="7">
        <v>4221</v>
      </c>
      <c r="F69" s="7" t="s">
        <v>133</v>
      </c>
      <c r="G69" s="58">
        <v>2174.0200000000004</v>
      </c>
      <c r="H69" s="4">
        <v>9581</v>
      </c>
      <c r="I69" s="5"/>
      <c r="J69" s="4">
        <v>2845.19</v>
      </c>
      <c r="K69" s="67">
        <f t="shared" si="6"/>
        <v>130.87230108278672</v>
      </c>
      <c r="L69" s="67">
        <f t="shared" si="7"/>
        <v>29.696169502139654</v>
      </c>
    </row>
    <row r="70" spans="2:12" x14ac:dyDescent="0.25">
      <c r="B70" s="10"/>
      <c r="C70" s="10"/>
      <c r="D70" s="7"/>
      <c r="E70" s="7">
        <v>4223</v>
      </c>
      <c r="F70" s="7" t="s">
        <v>137</v>
      </c>
      <c r="G70" s="58">
        <v>0</v>
      </c>
      <c r="H70" s="4">
        <v>1800</v>
      </c>
      <c r="I70" s="5"/>
      <c r="J70" s="4">
        <v>552.23</v>
      </c>
      <c r="K70" s="67"/>
      <c r="L70" s="67">
        <f t="shared" si="7"/>
        <v>30.679444444444449</v>
      </c>
    </row>
    <row r="71" spans="2:12" x14ac:dyDescent="0.25">
      <c r="B71" s="10"/>
      <c r="C71" s="10"/>
      <c r="D71" s="7"/>
      <c r="E71" s="7">
        <v>4227</v>
      </c>
      <c r="F71" s="7" t="s">
        <v>108</v>
      </c>
      <c r="G71" s="58">
        <v>0</v>
      </c>
      <c r="H71" s="4">
        <v>0</v>
      </c>
      <c r="I71" s="5"/>
      <c r="J71" s="4">
        <v>0</v>
      </c>
      <c r="K71" s="67"/>
      <c r="L71" s="67"/>
    </row>
    <row r="72" spans="2:12" ht="25.5" x14ac:dyDescent="0.25">
      <c r="B72" s="10"/>
      <c r="C72" s="10"/>
      <c r="D72" s="7">
        <v>424</v>
      </c>
      <c r="E72" s="7"/>
      <c r="F72" s="28" t="s">
        <v>140</v>
      </c>
      <c r="G72" s="58">
        <f>G73</f>
        <v>860.5</v>
      </c>
      <c r="H72" s="4">
        <f>H73</f>
        <v>1779</v>
      </c>
      <c r="I72" s="5"/>
      <c r="J72" s="4">
        <f>J73</f>
        <v>1103.8</v>
      </c>
      <c r="K72" s="67">
        <f t="shared" si="6"/>
        <v>128.274259151656</v>
      </c>
      <c r="L72" s="67">
        <f t="shared" si="7"/>
        <v>62.046093310848796</v>
      </c>
    </row>
    <row r="73" spans="2:12" x14ac:dyDescent="0.25">
      <c r="B73" s="10"/>
      <c r="C73" s="10"/>
      <c r="D73" s="7"/>
      <c r="E73" s="7">
        <v>4243</v>
      </c>
      <c r="F73" s="7" t="s">
        <v>137</v>
      </c>
      <c r="G73" s="58">
        <v>860.5</v>
      </c>
      <c r="H73" s="4">
        <v>1779</v>
      </c>
      <c r="I73" s="5"/>
      <c r="J73" s="4">
        <v>1103.8</v>
      </c>
      <c r="K73" s="67">
        <f t="shared" si="6"/>
        <v>128.274259151656</v>
      </c>
      <c r="L73" s="67">
        <f t="shared" si="7"/>
        <v>62.046093310848796</v>
      </c>
    </row>
  </sheetData>
  <mergeCells count="7">
    <mergeCell ref="B8:F8"/>
    <mergeCell ref="B9:F9"/>
    <mergeCell ref="B29:F29"/>
    <mergeCell ref="B30:F30"/>
    <mergeCell ref="B2:L2"/>
    <mergeCell ref="B4:L4"/>
    <mergeCell ref="B6:L6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topLeftCell="B1" zoomScaleNormal="100" workbookViewId="0">
      <selection activeCell="D38" sqref="D3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0" ht="18" x14ac:dyDescent="0.25">
      <c r="B1" s="2"/>
      <c r="C1" s="2"/>
      <c r="D1" s="2"/>
      <c r="E1" s="2"/>
      <c r="F1" s="3"/>
      <c r="G1" s="3"/>
      <c r="H1" s="3"/>
    </row>
    <row r="2" spans="2:10" ht="15.75" customHeight="1" x14ac:dyDescent="0.25">
      <c r="B2" s="103" t="s">
        <v>37</v>
      </c>
      <c r="C2" s="103"/>
      <c r="D2" s="103"/>
      <c r="E2" s="103"/>
      <c r="F2" s="103"/>
      <c r="G2" s="103"/>
      <c r="H2" s="103"/>
    </row>
    <row r="3" spans="2:10" ht="18" x14ac:dyDescent="0.25">
      <c r="B3" s="2"/>
      <c r="C3" s="2"/>
      <c r="D3" s="2"/>
      <c r="E3" s="2"/>
      <c r="F3" s="3"/>
      <c r="G3" s="3"/>
      <c r="H3" s="3"/>
    </row>
    <row r="4" spans="2:10" ht="25.5" x14ac:dyDescent="0.25">
      <c r="B4" s="34" t="s">
        <v>6</v>
      </c>
      <c r="C4" s="34" t="s">
        <v>118</v>
      </c>
      <c r="D4" s="34" t="s">
        <v>185</v>
      </c>
      <c r="E4" s="34" t="s">
        <v>65</v>
      </c>
      <c r="F4" s="34" t="s">
        <v>186</v>
      </c>
      <c r="G4" s="34" t="s">
        <v>16</v>
      </c>
      <c r="H4" s="34" t="s">
        <v>47</v>
      </c>
    </row>
    <row r="5" spans="2:10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18</v>
      </c>
      <c r="H5" s="34" t="s">
        <v>134</v>
      </c>
    </row>
    <row r="6" spans="2:10" x14ac:dyDescent="0.25">
      <c r="B6" s="6" t="s">
        <v>36</v>
      </c>
      <c r="C6" s="58">
        <f>C7+C9+C11+C13+C15</f>
        <v>129104.25</v>
      </c>
      <c r="D6" s="55">
        <f t="shared" ref="D6" si="0">D7+D9+D11+D13+D15</f>
        <v>192672</v>
      </c>
      <c r="E6" s="4"/>
      <c r="F6" s="58">
        <f>F7+F9+F11+F13+F15</f>
        <v>162940.29</v>
      </c>
      <c r="G6" s="68">
        <f>F6/C6*100</f>
        <v>126.20830840193101</v>
      </c>
      <c r="H6" s="68">
        <f>F6/D6*100</f>
        <v>84.568743771798708</v>
      </c>
    </row>
    <row r="7" spans="2:10" x14ac:dyDescent="0.25">
      <c r="B7" s="6" t="s">
        <v>34</v>
      </c>
      <c r="C7" s="60">
        <f>C8</f>
        <v>119185.11</v>
      </c>
      <c r="D7" s="55">
        <f>D8</f>
        <v>184974</v>
      </c>
      <c r="E7" s="4"/>
      <c r="F7" s="60">
        <f>F8</f>
        <v>155640.29</v>
      </c>
      <c r="G7" s="68">
        <f t="shared" ref="G7:G25" si="1">F7/C7*100</f>
        <v>130.58702551014972</v>
      </c>
      <c r="H7" s="68">
        <f t="shared" ref="H7:H25" si="2">F7/D7*100</f>
        <v>84.141711808146013</v>
      </c>
    </row>
    <row r="8" spans="2:10" x14ac:dyDescent="0.25">
      <c r="B8" s="31" t="s">
        <v>33</v>
      </c>
      <c r="C8" s="60">
        <v>119185.11</v>
      </c>
      <c r="D8" s="55">
        <v>184974</v>
      </c>
      <c r="E8" s="4"/>
      <c r="F8" s="60">
        <v>155640.29</v>
      </c>
      <c r="G8" s="68">
        <f t="shared" si="1"/>
        <v>130.58702551014972</v>
      </c>
      <c r="H8" s="68">
        <f t="shared" si="2"/>
        <v>84.141711808146013</v>
      </c>
    </row>
    <row r="9" spans="2:10" x14ac:dyDescent="0.25">
      <c r="B9" s="6" t="s">
        <v>29</v>
      </c>
      <c r="C9" s="60">
        <f>C10</f>
        <v>150</v>
      </c>
      <c r="D9" s="55">
        <f>D10</f>
        <v>4800</v>
      </c>
      <c r="E9" s="5"/>
      <c r="F9" s="60">
        <f>F10</f>
        <v>4800</v>
      </c>
      <c r="G9" s="68">
        <f t="shared" si="1"/>
        <v>3200</v>
      </c>
      <c r="H9" s="68">
        <f t="shared" si="2"/>
        <v>100</v>
      </c>
    </row>
    <row r="10" spans="2:10" x14ac:dyDescent="0.25">
      <c r="B10" s="29" t="s">
        <v>28</v>
      </c>
      <c r="C10" s="60">
        <v>150</v>
      </c>
      <c r="D10" s="55">
        <v>4800</v>
      </c>
      <c r="E10" s="5"/>
      <c r="F10" s="60">
        <v>4800</v>
      </c>
      <c r="G10" s="68">
        <f t="shared" si="1"/>
        <v>3200</v>
      </c>
      <c r="H10" s="68">
        <f t="shared" si="2"/>
        <v>100</v>
      </c>
      <c r="J10" s="61"/>
    </row>
    <row r="11" spans="2:10" x14ac:dyDescent="0.25">
      <c r="B11" s="54" t="s">
        <v>111</v>
      </c>
      <c r="C11" s="60">
        <f>C12</f>
        <v>0</v>
      </c>
      <c r="D11" s="55">
        <f>D12</f>
        <v>398</v>
      </c>
      <c r="E11" s="5"/>
      <c r="F11" s="60">
        <f>F12</f>
        <v>0</v>
      </c>
      <c r="G11" s="68"/>
      <c r="H11" s="68">
        <f t="shared" si="2"/>
        <v>0</v>
      </c>
    </row>
    <row r="12" spans="2:10" ht="25.5" x14ac:dyDescent="0.25">
      <c r="B12" s="29" t="s">
        <v>114</v>
      </c>
      <c r="C12" s="60">
        <v>0</v>
      </c>
      <c r="D12" s="55">
        <v>398</v>
      </c>
      <c r="E12" s="5"/>
      <c r="F12" s="60">
        <v>0</v>
      </c>
      <c r="G12" s="68"/>
      <c r="H12" s="68">
        <f t="shared" si="2"/>
        <v>0</v>
      </c>
    </row>
    <row r="13" spans="2:10" x14ac:dyDescent="0.25">
      <c r="B13" s="54" t="s">
        <v>112</v>
      </c>
      <c r="C13" s="60">
        <f>C14</f>
        <v>1128.1400000000001</v>
      </c>
      <c r="D13" s="55">
        <f>D14</f>
        <v>2500</v>
      </c>
      <c r="E13" s="5"/>
      <c r="F13" s="60">
        <f>F14</f>
        <v>2500</v>
      </c>
      <c r="G13" s="68">
        <f t="shared" si="1"/>
        <v>221.60370166823267</v>
      </c>
      <c r="H13" s="68">
        <f t="shared" si="2"/>
        <v>100</v>
      </c>
    </row>
    <row r="14" spans="2:10" ht="27.75" customHeight="1" x14ac:dyDescent="0.25">
      <c r="B14" s="29" t="s">
        <v>115</v>
      </c>
      <c r="C14" s="60">
        <v>1128.1400000000001</v>
      </c>
      <c r="D14" s="55">
        <v>2500</v>
      </c>
      <c r="E14" s="5"/>
      <c r="F14" s="60">
        <v>2500</v>
      </c>
      <c r="G14" s="68">
        <f t="shared" si="1"/>
        <v>221.60370166823267</v>
      </c>
      <c r="H14" s="68">
        <f t="shared" si="2"/>
        <v>100</v>
      </c>
    </row>
    <row r="15" spans="2:10" x14ac:dyDescent="0.25">
      <c r="B15" s="54" t="s">
        <v>113</v>
      </c>
      <c r="C15" s="60">
        <f>C16</f>
        <v>8641</v>
      </c>
      <c r="D15" s="55">
        <f>D16</f>
        <v>0</v>
      </c>
      <c r="E15" s="5"/>
      <c r="F15" s="60">
        <f>F16</f>
        <v>0</v>
      </c>
      <c r="G15" s="68">
        <f t="shared" si="1"/>
        <v>0</v>
      </c>
      <c r="H15" s="68"/>
      <c r="J15" s="61"/>
    </row>
    <row r="16" spans="2:10" x14ac:dyDescent="0.25">
      <c r="B16" s="29" t="s">
        <v>116</v>
      </c>
      <c r="C16" s="60">
        <v>8641</v>
      </c>
      <c r="D16" s="59">
        <v>0</v>
      </c>
      <c r="E16" s="5"/>
      <c r="F16" s="60">
        <v>0</v>
      </c>
      <c r="G16" s="68">
        <f t="shared" si="1"/>
        <v>0</v>
      </c>
      <c r="H16" s="68"/>
      <c r="J16" s="61"/>
    </row>
    <row r="17" spans="2:8" ht="15.75" customHeight="1" x14ac:dyDescent="0.25">
      <c r="B17" s="6" t="s">
        <v>35</v>
      </c>
      <c r="C17" s="4">
        <f>C18+C20+C22+C24+C26</f>
        <v>120463.25</v>
      </c>
      <c r="D17" s="4">
        <f>D18+D20+D22+D24+D26</f>
        <v>192672</v>
      </c>
      <c r="E17" s="4"/>
      <c r="F17" s="4">
        <f>F18+F20+F22+F24+F26</f>
        <v>162730.08000000002</v>
      </c>
      <c r="G17" s="68">
        <f t="shared" si="1"/>
        <v>135.08690824795116</v>
      </c>
      <c r="H17" s="68">
        <f t="shared" si="2"/>
        <v>84.459641255605391</v>
      </c>
    </row>
    <row r="18" spans="2:8" ht="15.75" customHeight="1" x14ac:dyDescent="0.25">
      <c r="B18" s="6" t="s">
        <v>34</v>
      </c>
      <c r="C18" s="60">
        <f>C19</f>
        <v>119185.11</v>
      </c>
      <c r="D18" s="4">
        <f>D19</f>
        <v>184974</v>
      </c>
      <c r="E18" s="5"/>
      <c r="F18" s="60">
        <f>F19</f>
        <v>155640.29</v>
      </c>
      <c r="G18" s="68">
        <f t="shared" si="1"/>
        <v>130.58702551014972</v>
      </c>
      <c r="H18" s="68">
        <f t="shared" si="2"/>
        <v>84.141711808146013</v>
      </c>
    </row>
    <row r="19" spans="2:8" ht="15.75" customHeight="1" x14ac:dyDescent="0.25">
      <c r="B19" s="31" t="s">
        <v>33</v>
      </c>
      <c r="C19" s="60">
        <v>119185.11</v>
      </c>
      <c r="D19" s="4">
        <v>184974</v>
      </c>
      <c r="E19" s="5"/>
      <c r="F19" s="60">
        <v>155640.29</v>
      </c>
      <c r="G19" s="68">
        <f t="shared" si="1"/>
        <v>130.58702551014972</v>
      </c>
      <c r="H19" s="68">
        <f t="shared" si="2"/>
        <v>84.141711808146013</v>
      </c>
    </row>
    <row r="20" spans="2:8" ht="15.75" customHeight="1" x14ac:dyDescent="0.25">
      <c r="B20" s="6" t="s">
        <v>29</v>
      </c>
      <c r="C20" s="60">
        <f>C21</f>
        <v>150</v>
      </c>
      <c r="D20" s="4">
        <f>D21</f>
        <v>4800</v>
      </c>
      <c r="E20" s="5"/>
      <c r="F20" s="60">
        <f>F21</f>
        <v>4589.79</v>
      </c>
      <c r="G20" s="68">
        <f t="shared" si="1"/>
        <v>3059.86</v>
      </c>
      <c r="H20" s="68">
        <f t="shared" si="2"/>
        <v>95.620625000000004</v>
      </c>
    </row>
    <row r="21" spans="2:8" ht="15.75" customHeight="1" x14ac:dyDescent="0.25">
      <c r="B21" s="29" t="s">
        <v>28</v>
      </c>
      <c r="C21" s="60">
        <v>150</v>
      </c>
      <c r="D21" s="4">
        <v>4800</v>
      </c>
      <c r="E21" s="5"/>
      <c r="F21" s="60">
        <v>4589.79</v>
      </c>
      <c r="G21" s="68">
        <f t="shared" si="1"/>
        <v>3059.86</v>
      </c>
      <c r="H21" s="68">
        <f t="shared" si="2"/>
        <v>95.620625000000004</v>
      </c>
    </row>
    <row r="22" spans="2:8" ht="15.75" customHeight="1" x14ac:dyDescent="0.25">
      <c r="B22" s="54" t="s">
        <v>111</v>
      </c>
      <c r="C22" s="60">
        <f>C23</f>
        <v>0</v>
      </c>
      <c r="D22" s="4">
        <f>D23</f>
        <v>398</v>
      </c>
      <c r="E22" s="5"/>
      <c r="F22" s="60">
        <f>F23</f>
        <v>0</v>
      </c>
      <c r="G22" s="68"/>
      <c r="H22" s="68">
        <f t="shared" si="2"/>
        <v>0</v>
      </c>
    </row>
    <row r="23" spans="2:8" ht="25.5" x14ac:dyDescent="0.25">
      <c r="B23" s="29" t="s">
        <v>114</v>
      </c>
      <c r="C23" s="60">
        <v>0</v>
      </c>
      <c r="D23" s="4">
        <v>398</v>
      </c>
      <c r="E23" s="5"/>
      <c r="F23" s="60">
        <v>0</v>
      </c>
      <c r="G23" s="68"/>
      <c r="H23" s="68">
        <f t="shared" si="2"/>
        <v>0</v>
      </c>
    </row>
    <row r="24" spans="2:8" ht="15.75" customHeight="1" x14ac:dyDescent="0.25">
      <c r="B24" s="54" t="s">
        <v>112</v>
      </c>
      <c r="C24" s="60">
        <f>C25</f>
        <v>1128.1400000000001</v>
      </c>
      <c r="D24" s="4">
        <f>D25</f>
        <v>2500</v>
      </c>
      <c r="E24" s="5"/>
      <c r="F24" s="60">
        <f>F25</f>
        <v>2500</v>
      </c>
      <c r="G24" s="68">
        <f t="shared" si="1"/>
        <v>221.60370166823267</v>
      </c>
      <c r="H24" s="68">
        <f t="shared" si="2"/>
        <v>100</v>
      </c>
    </row>
    <row r="25" spans="2:8" ht="30" customHeight="1" x14ac:dyDescent="0.25">
      <c r="B25" s="29" t="s">
        <v>115</v>
      </c>
      <c r="C25" s="60">
        <v>1128.1400000000001</v>
      </c>
      <c r="D25" s="4">
        <v>2500</v>
      </c>
      <c r="E25" s="5"/>
      <c r="F25" s="60">
        <v>2500</v>
      </c>
      <c r="G25" s="68">
        <f t="shared" si="1"/>
        <v>221.60370166823267</v>
      </c>
      <c r="H25" s="68">
        <f t="shared" si="2"/>
        <v>100</v>
      </c>
    </row>
    <row r="26" spans="2:8" ht="15.75" customHeight="1" x14ac:dyDescent="0.25">
      <c r="B26" s="54" t="s">
        <v>113</v>
      </c>
      <c r="C26" s="60">
        <f>C27</f>
        <v>0</v>
      </c>
      <c r="D26" s="4">
        <f>D27</f>
        <v>0</v>
      </c>
      <c r="E26" s="5"/>
      <c r="F26" s="60">
        <f>F27</f>
        <v>0</v>
      </c>
      <c r="G26" s="68"/>
      <c r="H26" s="68"/>
    </row>
    <row r="27" spans="2:8" ht="15.75" customHeight="1" x14ac:dyDescent="0.25">
      <c r="B27" s="29" t="s">
        <v>116</v>
      </c>
      <c r="C27" s="60">
        <v>0</v>
      </c>
      <c r="D27" s="4">
        <v>0</v>
      </c>
      <c r="E27" s="5"/>
      <c r="F27" s="60">
        <v>0</v>
      </c>
      <c r="G27" s="68"/>
      <c r="H27" s="68"/>
    </row>
    <row r="30" spans="2:8" x14ac:dyDescent="0.25">
      <c r="F30" s="61"/>
    </row>
    <row r="31" spans="2:8" x14ac:dyDescent="0.25">
      <c r="F31" s="61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G6" sqref="G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03" t="s">
        <v>46</v>
      </c>
      <c r="C2" s="103"/>
      <c r="D2" s="103"/>
      <c r="E2" s="103"/>
      <c r="F2" s="103"/>
      <c r="G2" s="103"/>
      <c r="H2" s="10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6</v>
      </c>
      <c r="C4" s="34" t="s">
        <v>119</v>
      </c>
      <c r="D4" s="34" t="s">
        <v>185</v>
      </c>
      <c r="E4" s="34" t="s">
        <v>65</v>
      </c>
      <c r="F4" s="34" t="s">
        <v>187</v>
      </c>
      <c r="G4" s="34" t="s">
        <v>16</v>
      </c>
      <c r="H4" s="34" t="s">
        <v>47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18</v>
      </c>
      <c r="H5" s="34" t="s">
        <v>134</v>
      </c>
    </row>
    <row r="6" spans="2:8" ht="15.75" customHeight="1" x14ac:dyDescent="0.25">
      <c r="B6" s="6" t="s">
        <v>35</v>
      </c>
      <c r="C6" s="55">
        <f>C7</f>
        <v>120463.25</v>
      </c>
      <c r="D6" s="55">
        <f>D7</f>
        <v>192672</v>
      </c>
      <c r="E6" s="55"/>
      <c r="F6" s="57">
        <f>F7</f>
        <v>162730.08000000002</v>
      </c>
      <c r="G6" s="67">
        <f>F6/C6*100</f>
        <v>135.08690824795116</v>
      </c>
      <c r="H6" s="67">
        <f>F6/D6*100</f>
        <v>84.459641255605391</v>
      </c>
    </row>
    <row r="7" spans="2:8" x14ac:dyDescent="0.25">
      <c r="B7" s="54" t="s">
        <v>109</v>
      </c>
      <c r="C7" s="55">
        <f>C8</f>
        <v>120463.25</v>
      </c>
      <c r="D7" s="55">
        <f>D8</f>
        <v>192672</v>
      </c>
      <c r="E7" s="56"/>
      <c r="F7" s="57">
        <f>F8</f>
        <v>162730.08000000002</v>
      </c>
      <c r="G7" s="67">
        <f t="shared" ref="G7:G8" si="0">F7/C7*100</f>
        <v>135.08690824795116</v>
      </c>
      <c r="H7" s="67">
        <f t="shared" ref="H7:H8" si="1">F7/D7*100</f>
        <v>84.459641255605391</v>
      </c>
    </row>
    <row r="8" spans="2:8" x14ac:dyDescent="0.25">
      <c r="B8" s="29" t="s">
        <v>110</v>
      </c>
      <c r="C8" s="55">
        <v>120463.25</v>
      </c>
      <c r="D8" s="55">
        <v>192672</v>
      </c>
      <c r="E8" s="56"/>
      <c r="F8" s="55">
        <v>162730.08000000002</v>
      </c>
      <c r="G8" s="67">
        <f t="shared" si="0"/>
        <v>135.08690824795116</v>
      </c>
      <c r="H8" s="67">
        <f t="shared" si="1"/>
        <v>84.459641255605391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topLeftCell="D1" workbookViewId="0">
      <selection activeCell="I14" sqref="I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03" t="s">
        <v>62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ht="15.75" customHeight="1" x14ac:dyDescent="0.25">
      <c r="B3" s="103" t="s">
        <v>38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00" t="s">
        <v>6</v>
      </c>
      <c r="C5" s="101"/>
      <c r="D5" s="101"/>
      <c r="E5" s="101"/>
      <c r="F5" s="102"/>
      <c r="G5" s="36" t="s">
        <v>118</v>
      </c>
      <c r="H5" s="34" t="s">
        <v>185</v>
      </c>
      <c r="I5" s="36" t="s">
        <v>65</v>
      </c>
      <c r="J5" s="36" t="s">
        <v>186</v>
      </c>
      <c r="K5" s="36" t="s">
        <v>16</v>
      </c>
      <c r="L5" s="36" t="s">
        <v>47</v>
      </c>
    </row>
    <row r="6" spans="2:12" x14ac:dyDescent="0.25">
      <c r="B6" s="100">
        <v>1</v>
      </c>
      <c r="C6" s="101"/>
      <c r="D6" s="101"/>
      <c r="E6" s="101"/>
      <c r="F6" s="102"/>
      <c r="G6" s="36">
        <v>2</v>
      </c>
      <c r="H6" s="36">
        <v>3</v>
      </c>
      <c r="I6" s="36">
        <v>4</v>
      </c>
      <c r="J6" s="36">
        <v>5</v>
      </c>
      <c r="K6" s="36" t="s">
        <v>18</v>
      </c>
      <c r="L6" s="36" t="s">
        <v>134</v>
      </c>
    </row>
    <row r="7" spans="2:12" ht="25.5" x14ac:dyDescent="0.25">
      <c r="B7" s="6">
        <v>8</v>
      </c>
      <c r="C7" s="6"/>
      <c r="D7" s="6"/>
      <c r="E7" s="6"/>
      <c r="F7" s="6" t="s">
        <v>8</v>
      </c>
      <c r="G7" s="4">
        <v>0</v>
      </c>
      <c r="H7" s="4">
        <v>0</v>
      </c>
      <c r="I7" s="4"/>
      <c r="J7" s="27">
        <v>0</v>
      </c>
      <c r="K7" s="27"/>
      <c r="L7" s="27"/>
    </row>
    <row r="8" spans="2:12" x14ac:dyDescent="0.25">
      <c r="B8" s="6"/>
      <c r="C8" s="10">
        <v>84</v>
      </c>
      <c r="D8" s="10"/>
      <c r="E8" s="10"/>
      <c r="F8" s="10" t="s">
        <v>13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39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40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23</v>
      </c>
      <c r="F11" s="12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9"/>
      <c r="D12" s="9"/>
      <c r="E12" s="9"/>
      <c r="F12" s="20" t="s">
        <v>9</v>
      </c>
      <c r="G12" s="4">
        <v>0</v>
      </c>
      <c r="H12" s="4">
        <v>0</v>
      </c>
      <c r="I12" s="4"/>
      <c r="J12" s="27">
        <v>0</v>
      </c>
      <c r="K12" s="27"/>
      <c r="L12" s="27"/>
    </row>
    <row r="13" spans="2:12" ht="25.5" x14ac:dyDescent="0.25">
      <c r="B13" s="10"/>
      <c r="C13" s="10">
        <v>54</v>
      </c>
      <c r="D13" s="10"/>
      <c r="E13" s="10"/>
      <c r="F13" s="21" t="s">
        <v>14</v>
      </c>
      <c r="G13" s="4"/>
      <c r="H13" s="4"/>
      <c r="I13" s="5"/>
      <c r="J13" s="27"/>
      <c r="K13" s="27"/>
      <c r="L13" s="27"/>
    </row>
    <row r="14" spans="2:12" ht="63.75" x14ac:dyDescent="0.25">
      <c r="B14" s="10"/>
      <c r="C14" s="10"/>
      <c r="D14" s="10">
        <v>541</v>
      </c>
      <c r="E14" s="28"/>
      <c r="F14" s="28" t="s">
        <v>41</v>
      </c>
      <c r="G14" s="4"/>
      <c r="H14" s="4"/>
      <c r="I14" s="5"/>
      <c r="J14" s="27"/>
      <c r="K14" s="27"/>
      <c r="L14" s="27"/>
    </row>
    <row r="15" spans="2:12" ht="38.25" x14ac:dyDescent="0.25">
      <c r="B15" s="10"/>
      <c r="C15" s="10"/>
      <c r="D15" s="10"/>
      <c r="E15" s="28">
        <v>5413</v>
      </c>
      <c r="F15" s="28" t="s">
        <v>42</v>
      </c>
      <c r="G15" s="4"/>
      <c r="H15" s="4"/>
      <c r="I15" s="5"/>
      <c r="J15" s="27"/>
      <c r="K15" s="27"/>
      <c r="L15" s="27"/>
    </row>
    <row r="16" spans="2:12" x14ac:dyDescent="0.25">
      <c r="B16" s="11" t="s">
        <v>15</v>
      </c>
      <c r="C16" s="9"/>
      <c r="D16" s="9"/>
      <c r="E16" s="9"/>
      <c r="F16" s="20" t="s">
        <v>23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2"/>
  <sheetViews>
    <sheetView workbookViewId="0">
      <selection activeCell="F25" sqref="F2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03" t="s">
        <v>43</v>
      </c>
      <c r="C2" s="103"/>
      <c r="D2" s="103"/>
      <c r="E2" s="103"/>
      <c r="F2" s="103"/>
      <c r="G2" s="103"/>
      <c r="H2" s="10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6</v>
      </c>
      <c r="C4" s="34" t="s">
        <v>188</v>
      </c>
      <c r="D4" s="34" t="s">
        <v>185</v>
      </c>
      <c r="E4" s="34" t="s">
        <v>65</v>
      </c>
      <c r="F4" s="34" t="s">
        <v>186</v>
      </c>
      <c r="G4" s="34" t="s">
        <v>16</v>
      </c>
      <c r="H4" s="34" t="s">
        <v>47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18</v>
      </c>
      <c r="H5" s="34" t="s">
        <v>134</v>
      </c>
    </row>
    <row r="6" spans="2:8" x14ac:dyDescent="0.25">
      <c r="B6" s="6" t="s">
        <v>44</v>
      </c>
      <c r="C6" s="4">
        <v>0</v>
      </c>
      <c r="D6" s="4">
        <v>0</v>
      </c>
      <c r="E6" s="5"/>
      <c r="F6" s="27">
        <v>0</v>
      </c>
      <c r="G6" s="27"/>
      <c r="H6" s="27"/>
    </row>
    <row r="7" spans="2:8" x14ac:dyDescent="0.25">
      <c r="B7" s="6" t="s">
        <v>34</v>
      </c>
      <c r="C7" s="4"/>
      <c r="D7" s="4"/>
      <c r="E7" s="4"/>
      <c r="F7" s="27"/>
      <c r="G7" s="27"/>
      <c r="H7" s="27"/>
    </row>
    <row r="8" spans="2:8" x14ac:dyDescent="0.25">
      <c r="B8" s="31" t="s">
        <v>33</v>
      </c>
      <c r="C8" s="4"/>
      <c r="D8" s="4"/>
      <c r="E8" s="4"/>
      <c r="F8" s="27"/>
      <c r="G8" s="27"/>
      <c r="H8" s="27"/>
    </row>
    <row r="9" spans="2:8" x14ac:dyDescent="0.25">
      <c r="B9" s="6" t="s">
        <v>29</v>
      </c>
      <c r="C9" s="4"/>
      <c r="D9" s="4"/>
      <c r="E9" s="5"/>
      <c r="F9" s="27"/>
      <c r="G9" s="27"/>
      <c r="H9" s="27"/>
    </row>
    <row r="10" spans="2:8" x14ac:dyDescent="0.25">
      <c r="B10" s="29" t="s">
        <v>28</v>
      </c>
      <c r="C10" s="4"/>
      <c r="D10" s="4"/>
      <c r="E10" s="5"/>
      <c r="F10" s="27"/>
      <c r="G10" s="27"/>
      <c r="H10" s="27"/>
    </row>
    <row r="11" spans="2:8" x14ac:dyDescent="0.25">
      <c r="B11" s="10" t="s">
        <v>15</v>
      </c>
      <c r="C11" s="4"/>
      <c r="D11" s="4"/>
      <c r="E11" s="5"/>
      <c r="F11" s="27"/>
      <c r="G11" s="27"/>
      <c r="H11" s="27"/>
    </row>
    <row r="12" spans="2:8" x14ac:dyDescent="0.25">
      <c r="B12" s="29"/>
      <c r="C12" s="4"/>
      <c r="D12" s="4"/>
      <c r="E12" s="5"/>
      <c r="F12" s="27"/>
      <c r="G12" s="27"/>
      <c r="H12" s="27"/>
    </row>
    <row r="13" spans="2:8" ht="15.75" customHeight="1" x14ac:dyDescent="0.25">
      <c r="B13" s="6" t="s">
        <v>45</v>
      </c>
      <c r="C13" s="4">
        <v>0</v>
      </c>
      <c r="D13" s="4">
        <v>0</v>
      </c>
      <c r="E13" s="5"/>
      <c r="F13" s="27">
        <v>0</v>
      </c>
      <c r="G13" s="27"/>
      <c r="H13" s="27"/>
    </row>
    <row r="14" spans="2:8" ht="15.75" customHeight="1" x14ac:dyDescent="0.25">
      <c r="B14" s="6" t="s">
        <v>34</v>
      </c>
      <c r="C14" s="4"/>
      <c r="D14" s="4"/>
      <c r="E14" s="4"/>
      <c r="F14" s="27"/>
      <c r="G14" s="27"/>
      <c r="H14" s="27"/>
    </row>
    <row r="15" spans="2:8" x14ac:dyDescent="0.25">
      <c r="B15" s="31" t="s">
        <v>33</v>
      </c>
      <c r="C15" s="4"/>
      <c r="D15" s="4"/>
      <c r="E15" s="4"/>
      <c r="F15" s="27"/>
      <c r="G15" s="27"/>
      <c r="H15" s="27"/>
    </row>
    <row r="16" spans="2:8" x14ac:dyDescent="0.25">
      <c r="B16" s="30" t="s">
        <v>32</v>
      </c>
      <c r="C16" s="4"/>
      <c r="D16" s="4"/>
      <c r="E16" s="4"/>
      <c r="F16" s="27"/>
      <c r="G16" s="27"/>
      <c r="H16" s="27"/>
    </row>
    <row r="17" spans="2:8" x14ac:dyDescent="0.25">
      <c r="B17" s="30" t="s">
        <v>23</v>
      </c>
      <c r="C17" s="4"/>
      <c r="D17" s="4"/>
      <c r="E17" s="4"/>
      <c r="F17" s="27"/>
      <c r="G17" s="27"/>
      <c r="H17" s="27"/>
    </row>
    <row r="18" spans="2:8" x14ac:dyDescent="0.25">
      <c r="B18" s="6" t="s">
        <v>31</v>
      </c>
      <c r="C18" s="4"/>
      <c r="D18" s="4"/>
      <c r="E18" s="5"/>
      <c r="F18" s="27"/>
      <c r="G18" s="27"/>
      <c r="H18" s="27"/>
    </row>
    <row r="19" spans="2:8" x14ac:dyDescent="0.25">
      <c r="B19" s="29" t="s">
        <v>30</v>
      </c>
      <c r="C19" s="4"/>
      <c r="D19" s="4"/>
      <c r="E19" s="5"/>
      <c r="F19" s="27"/>
      <c r="G19" s="27"/>
      <c r="H19" s="27"/>
    </row>
    <row r="20" spans="2:8" x14ac:dyDescent="0.25">
      <c r="B20" s="6" t="s">
        <v>29</v>
      </c>
      <c r="C20" s="4"/>
      <c r="D20" s="4"/>
      <c r="E20" s="5"/>
      <c r="F20" s="27"/>
      <c r="G20" s="27"/>
      <c r="H20" s="27"/>
    </row>
    <row r="21" spans="2:8" x14ac:dyDescent="0.25">
      <c r="B21" s="29" t="s">
        <v>28</v>
      </c>
      <c r="C21" s="4"/>
      <c r="D21" s="4"/>
      <c r="E21" s="5"/>
      <c r="F21" s="27"/>
      <c r="G21" s="27"/>
      <c r="H21" s="27"/>
    </row>
    <row r="22" spans="2:8" x14ac:dyDescent="0.25">
      <c r="B22" s="10" t="s">
        <v>15</v>
      </c>
      <c r="C22" s="4"/>
      <c r="D22" s="4"/>
      <c r="E22" s="5"/>
      <c r="F22" s="27"/>
      <c r="G22" s="27"/>
      <c r="H22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58"/>
  <sheetViews>
    <sheetView zoomScale="90" zoomScaleNormal="90" workbookViewId="0">
      <selection activeCell="I59" sqref="I5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03" t="s">
        <v>10</v>
      </c>
      <c r="C2" s="119"/>
      <c r="D2" s="119"/>
      <c r="E2" s="119"/>
      <c r="F2" s="119"/>
      <c r="G2" s="119"/>
      <c r="H2" s="119"/>
      <c r="I2" s="119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0" t="s">
        <v>63</v>
      </c>
      <c r="C4" s="120"/>
      <c r="D4" s="120"/>
      <c r="E4" s="120"/>
      <c r="F4" s="120"/>
      <c r="G4" s="120"/>
      <c r="H4" s="120"/>
      <c r="I4" s="120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00" t="s">
        <v>6</v>
      </c>
      <c r="C6" s="101"/>
      <c r="D6" s="101"/>
      <c r="E6" s="102"/>
      <c r="F6" s="34" t="s">
        <v>117</v>
      </c>
      <c r="G6" s="34" t="s">
        <v>65</v>
      </c>
      <c r="H6" s="34" t="s">
        <v>189</v>
      </c>
      <c r="I6" s="34" t="s">
        <v>47</v>
      </c>
    </row>
    <row r="7" spans="2:9" s="26" customFormat="1" ht="15.75" customHeight="1" x14ac:dyDescent="0.2">
      <c r="B7" s="121">
        <v>1</v>
      </c>
      <c r="C7" s="122"/>
      <c r="D7" s="122"/>
      <c r="E7" s="123"/>
      <c r="F7" s="35">
        <v>2</v>
      </c>
      <c r="G7" s="35">
        <v>3</v>
      </c>
      <c r="H7" s="35">
        <v>4</v>
      </c>
      <c r="I7" s="35" t="s">
        <v>135</v>
      </c>
    </row>
    <row r="8" spans="2:9" s="37" customFormat="1" ht="30" customHeight="1" x14ac:dyDescent="0.25">
      <c r="B8" s="124">
        <v>40779</v>
      </c>
      <c r="C8" s="125"/>
      <c r="D8" s="126"/>
      <c r="E8" s="74" t="s">
        <v>162</v>
      </c>
      <c r="F8" s="63">
        <f>F9</f>
        <v>120463.25000000001</v>
      </c>
      <c r="G8" s="66"/>
      <c r="H8" s="63">
        <f>H9</f>
        <v>162730.08000000002</v>
      </c>
      <c r="I8" s="63">
        <f>H8/F8*100</f>
        <v>135.08690824795113</v>
      </c>
    </row>
    <row r="9" spans="2:9" s="37" customFormat="1" ht="30" customHeight="1" x14ac:dyDescent="0.25">
      <c r="B9" s="113" t="s">
        <v>141</v>
      </c>
      <c r="C9" s="114"/>
      <c r="D9" s="115"/>
      <c r="E9" s="64" t="s">
        <v>142</v>
      </c>
      <c r="F9" s="63">
        <f>F10+F44+F55</f>
        <v>120463.25000000001</v>
      </c>
      <c r="G9" s="66"/>
      <c r="H9" s="63">
        <f>H10+H44+H55</f>
        <v>162730.08000000002</v>
      </c>
      <c r="I9" s="63">
        <f t="shared" ref="I9:I51" si="0">H9/F9*100</f>
        <v>135.08690824795113</v>
      </c>
    </row>
    <row r="10" spans="2:9" s="37" customFormat="1" ht="30" customHeight="1" x14ac:dyDescent="0.25">
      <c r="B10" s="113" t="s">
        <v>143</v>
      </c>
      <c r="C10" s="114"/>
      <c r="D10" s="115"/>
      <c r="E10" s="64" t="s">
        <v>144</v>
      </c>
      <c r="F10" s="63">
        <f>F11+F35+F42</f>
        <v>117428.73000000001</v>
      </c>
      <c r="G10" s="66"/>
      <c r="H10" s="63">
        <f>H11+H35+H42</f>
        <v>155728.86000000002</v>
      </c>
      <c r="I10" s="63">
        <f t="shared" si="0"/>
        <v>132.6156384387364</v>
      </c>
    </row>
    <row r="11" spans="2:9" s="37" customFormat="1" ht="30" customHeight="1" x14ac:dyDescent="0.25">
      <c r="B11" s="113" t="s">
        <v>120</v>
      </c>
      <c r="C11" s="114"/>
      <c r="D11" s="115"/>
      <c r="E11" s="65" t="s">
        <v>121</v>
      </c>
      <c r="F11" s="63">
        <f>SUM(F12:F34)</f>
        <v>117278.73000000001</v>
      </c>
      <c r="G11" s="66"/>
      <c r="H11" s="63">
        <f>SUM(H12:H34)</f>
        <v>151139.07</v>
      </c>
      <c r="I11" s="63">
        <f t="shared" si="0"/>
        <v>128.87168031236354</v>
      </c>
    </row>
    <row r="12" spans="2:9" s="37" customFormat="1" ht="30" customHeight="1" x14ac:dyDescent="0.25">
      <c r="B12" s="104">
        <v>3111</v>
      </c>
      <c r="C12" s="105"/>
      <c r="D12" s="106"/>
      <c r="E12" s="70" t="s">
        <v>163</v>
      </c>
      <c r="F12" s="63">
        <v>65049.18</v>
      </c>
      <c r="G12" s="66"/>
      <c r="H12" s="63">
        <v>81151.09</v>
      </c>
      <c r="I12" s="63">
        <f t="shared" si="0"/>
        <v>124.75344039694274</v>
      </c>
    </row>
    <row r="13" spans="2:9" s="37" customFormat="1" ht="30" customHeight="1" x14ac:dyDescent="0.25">
      <c r="B13" s="104">
        <v>3121</v>
      </c>
      <c r="C13" s="105"/>
      <c r="D13" s="106"/>
      <c r="E13" s="70" t="s">
        <v>164</v>
      </c>
      <c r="F13" s="63">
        <v>6045.69</v>
      </c>
      <c r="G13" s="66"/>
      <c r="H13" s="63">
        <v>10906.55</v>
      </c>
      <c r="I13" s="63">
        <f t="shared" si="0"/>
        <v>180.402071558416</v>
      </c>
    </row>
    <row r="14" spans="2:9" s="37" customFormat="1" ht="30" customHeight="1" x14ac:dyDescent="0.25">
      <c r="B14" s="104">
        <v>3132</v>
      </c>
      <c r="C14" s="105"/>
      <c r="D14" s="106"/>
      <c r="E14" s="70" t="s">
        <v>165</v>
      </c>
      <c r="F14" s="63">
        <v>10733.16</v>
      </c>
      <c r="G14" s="66"/>
      <c r="H14" s="63">
        <v>13389.88</v>
      </c>
      <c r="I14" s="63">
        <f t="shared" si="0"/>
        <v>124.75244941843782</v>
      </c>
    </row>
    <row r="15" spans="2:9" s="37" customFormat="1" ht="30" customHeight="1" x14ac:dyDescent="0.25">
      <c r="B15" s="104">
        <v>3211</v>
      </c>
      <c r="C15" s="105"/>
      <c r="D15" s="106"/>
      <c r="E15" s="70" t="s">
        <v>166</v>
      </c>
      <c r="F15" s="63">
        <v>1079.28</v>
      </c>
      <c r="G15" s="66"/>
      <c r="H15" s="63">
        <v>373</v>
      </c>
      <c r="I15" s="63">
        <f t="shared" si="0"/>
        <v>34.560077088429324</v>
      </c>
    </row>
    <row r="16" spans="2:9" s="37" customFormat="1" ht="30" customHeight="1" x14ac:dyDescent="0.25">
      <c r="B16" s="104">
        <v>3212</v>
      </c>
      <c r="C16" s="105"/>
      <c r="D16" s="106"/>
      <c r="E16" s="70" t="s">
        <v>167</v>
      </c>
      <c r="F16" s="63">
        <v>1639.8</v>
      </c>
      <c r="G16" s="66"/>
      <c r="H16" s="63">
        <v>1639.8</v>
      </c>
      <c r="I16" s="63">
        <f t="shared" si="0"/>
        <v>100</v>
      </c>
    </row>
    <row r="17" spans="2:9" s="37" customFormat="1" ht="30" customHeight="1" x14ac:dyDescent="0.25">
      <c r="B17" s="104">
        <v>3213</v>
      </c>
      <c r="C17" s="105"/>
      <c r="D17" s="106"/>
      <c r="E17" s="70" t="s">
        <v>168</v>
      </c>
      <c r="F17" s="63">
        <v>40</v>
      </c>
      <c r="G17" s="66"/>
      <c r="H17" s="63">
        <v>335</v>
      </c>
      <c r="I17" s="63">
        <f t="shared" si="0"/>
        <v>837.5</v>
      </c>
    </row>
    <row r="18" spans="2:9" s="37" customFormat="1" ht="30" customHeight="1" x14ac:dyDescent="0.25">
      <c r="B18" s="104">
        <v>3221</v>
      </c>
      <c r="C18" s="105"/>
      <c r="D18" s="106"/>
      <c r="E18" s="70" t="s">
        <v>169</v>
      </c>
      <c r="F18" s="63">
        <v>2102.3000000000002</v>
      </c>
      <c r="G18" s="66"/>
      <c r="H18" s="63">
        <v>2336.83</v>
      </c>
      <c r="I18" s="63">
        <f t="shared" si="0"/>
        <v>111.15587689673214</v>
      </c>
    </row>
    <row r="19" spans="2:9" s="37" customFormat="1" ht="30" customHeight="1" x14ac:dyDescent="0.25">
      <c r="B19" s="107" t="str">
        <f>[1]Sheet1!$B27</f>
        <v>3223</v>
      </c>
      <c r="C19" s="108"/>
      <c r="D19" s="109"/>
      <c r="E19" s="70" t="s">
        <v>170</v>
      </c>
      <c r="F19" s="63">
        <v>10905.75</v>
      </c>
      <c r="G19" s="66"/>
      <c r="H19" s="63">
        <v>11553.76</v>
      </c>
      <c r="I19" s="63">
        <f t="shared" si="0"/>
        <v>105.94191137702589</v>
      </c>
    </row>
    <row r="20" spans="2:9" s="37" customFormat="1" ht="30" customHeight="1" x14ac:dyDescent="0.25">
      <c r="B20" s="107" t="str">
        <f>[1]Sheet1!$B28</f>
        <v>3224</v>
      </c>
      <c r="C20" s="108"/>
      <c r="D20" s="109"/>
      <c r="E20" s="70" t="s">
        <v>171</v>
      </c>
      <c r="F20" s="63">
        <v>592.72</v>
      </c>
      <c r="G20" s="66"/>
      <c r="H20" s="63">
        <v>1354.27</v>
      </c>
      <c r="I20" s="63">
        <f t="shared" si="0"/>
        <v>228.48393845323253</v>
      </c>
    </row>
    <row r="21" spans="2:9" s="37" customFormat="1" ht="30" customHeight="1" x14ac:dyDescent="0.25">
      <c r="B21" s="107" t="str">
        <f>[1]Sheet1!$B29</f>
        <v>3225</v>
      </c>
      <c r="C21" s="108"/>
      <c r="D21" s="109"/>
      <c r="E21" s="70" t="s">
        <v>172</v>
      </c>
      <c r="F21" s="63">
        <v>826</v>
      </c>
      <c r="G21" s="66"/>
      <c r="H21" s="63">
        <v>2280.9499999999998</v>
      </c>
      <c r="I21" s="63">
        <f t="shared" si="0"/>
        <v>276.14406779661016</v>
      </c>
    </row>
    <row r="22" spans="2:9" s="37" customFormat="1" ht="30" customHeight="1" x14ac:dyDescent="0.25">
      <c r="B22" s="107" t="str">
        <f>[1]Sheet1!$B30</f>
        <v>3231</v>
      </c>
      <c r="C22" s="108"/>
      <c r="D22" s="109"/>
      <c r="E22" s="70" t="s">
        <v>173</v>
      </c>
      <c r="F22" s="63">
        <v>1155.05</v>
      </c>
      <c r="G22" s="66"/>
      <c r="H22" s="63">
        <v>1176.52</v>
      </c>
      <c r="I22" s="63">
        <f t="shared" si="0"/>
        <v>101.8587939916021</v>
      </c>
    </row>
    <row r="23" spans="2:9" s="37" customFormat="1" ht="30" customHeight="1" x14ac:dyDescent="0.25">
      <c r="B23" s="107" t="str">
        <f>[1]Sheet1!$B31</f>
        <v>3232</v>
      </c>
      <c r="C23" s="108"/>
      <c r="D23" s="109"/>
      <c r="E23" s="70" t="s">
        <v>174</v>
      </c>
      <c r="F23" s="63">
        <v>3989.07</v>
      </c>
      <c r="G23" s="66"/>
      <c r="H23" s="63">
        <v>5427.69</v>
      </c>
      <c r="I23" s="63">
        <f t="shared" si="0"/>
        <v>136.0640450029706</v>
      </c>
    </row>
    <row r="24" spans="2:9" s="37" customFormat="1" ht="30" customHeight="1" x14ac:dyDescent="0.25">
      <c r="B24" s="107" t="str">
        <f>[1]Sheet1!$B32</f>
        <v>3233</v>
      </c>
      <c r="C24" s="108"/>
      <c r="D24" s="109"/>
      <c r="E24" s="70" t="s">
        <v>175</v>
      </c>
      <c r="F24" s="63">
        <v>2982.25</v>
      </c>
      <c r="G24" s="66"/>
      <c r="H24" s="63">
        <v>4155.58</v>
      </c>
      <c r="I24" s="63">
        <f t="shared" si="0"/>
        <v>139.34378405566267</v>
      </c>
    </row>
    <row r="25" spans="2:9" s="37" customFormat="1" ht="30" customHeight="1" x14ac:dyDescent="0.25">
      <c r="B25" s="107" t="str">
        <f>[1]Sheet1!$B33</f>
        <v>3234</v>
      </c>
      <c r="C25" s="108"/>
      <c r="D25" s="109"/>
      <c r="E25" s="70" t="s">
        <v>176</v>
      </c>
      <c r="F25" s="63">
        <v>366.47</v>
      </c>
      <c r="G25" s="66"/>
      <c r="H25" s="63">
        <v>567.12</v>
      </c>
      <c r="I25" s="63">
        <f t="shared" si="0"/>
        <v>154.75209430512729</v>
      </c>
    </row>
    <row r="26" spans="2:9" s="37" customFormat="1" ht="30" customHeight="1" x14ac:dyDescent="0.25">
      <c r="B26" s="107" t="str">
        <f>[1]Sheet1!$B34</f>
        <v>3235</v>
      </c>
      <c r="C26" s="108"/>
      <c r="D26" s="109"/>
      <c r="E26" s="70" t="s">
        <v>177</v>
      </c>
      <c r="F26" s="63">
        <v>1.59</v>
      </c>
      <c r="G26" s="66"/>
      <c r="H26" s="63">
        <v>1.59</v>
      </c>
      <c r="I26" s="63">
        <f t="shared" si="0"/>
        <v>100</v>
      </c>
    </row>
    <row r="27" spans="2:9" s="37" customFormat="1" ht="30" customHeight="1" x14ac:dyDescent="0.25">
      <c r="B27" s="107" t="str">
        <f>[1]Sheet1!$B35</f>
        <v>3237</v>
      </c>
      <c r="C27" s="108"/>
      <c r="D27" s="109"/>
      <c r="E27" s="70" t="s">
        <v>147</v>
      </c>
      <c r="F27" s="63">
        <v>1259.07</v>
      </c>
      <c r="G27" s="66"/>
      <c r="H27" s="63">
        <v>1765.85</v>
      </c>
      <c r="I27" s="63">
        <f t="shared" si="0"/>
        <v>140.25034350750951</v>
      </c>
    </row>
    <row r="28" spans="2:9" s="37" customFormat="1" ht="30" customHeight="1" x14ac:dyDescent="0.25">
      <c r="B28" s="107" t="str">
        <f>[1]Sheet1!$B36</f>
        <v>3238</v>
      </c>
      <c r="C28" s="108"/>
      <c r="D28" s="109"/>
      <c r="E28" s="70" t="s">
        <v>178</v>
      </c>
      <c r="F28" s="63">
        <v>1341.75</v>
      </c>
      <c r="G28" s="66"/>
      <c r="H28" s="63">
        <v>2950.16</v>
      </c>
      <c r="I28" s="63">
        <f t="shared" si="0"/>
        <v>219.87404509036702</v>
      </c>
    </row>
    <row r="29" spans="2:9" s="37" customFormat="1" ht="30" customHeight="1" x14ac:dyDescent="0.25">
      <c r="B29" s="107" t="str">
        <f>[1]Sheet1!$B37</f>
        <v>3239</v>
      </c>
      <c r="C29" s="108"/>
      <c r="D29" s="109"/>
      <c r="E29" s="70" t="s">
        <v>179</v>
      </c>
      <c r="F29" s="63">
        <v>2994.29</v>
      </c>
      <c r="G29" s="66"/>
      <c r="H29" s="63">
        <v>3575.45</v>
      </c>
      <c r="I29" s="63">
        <f t="shared" si="0"/>
        <v>119.40894168567506</v>
      </c>
    </row>
    <row r="30" spans="2:9" s="37" customFormat="1" ht="30" customHeight="1" x14ac:dyDescent="0.25">
      <c r="B30" s="107" t="str">
        <f>[1]Sheet1!$B38</f>
        <v>3292</v>
      </c>
      <c r="C30" s="108"/>
      <c r="D30" s="109"/>
      <c r="E30" s="70" t="s">
        <v>180</v>
      </c>
      <c r="F30" s="63">
        <v>1775.16</v>
      </c>
      <c r="G30" s="66"/>
      <c r="H30" s="63">
        <v>1219.98</v>
      </c>
      <c r="I30" s="63">
        <f t="shared" si="0"/>
        <v>68.725072669505849</v>
      </c>
    </row>
    <row r="31" spans="2:9" s="37" customFormat="1" ht="30" customHeight="1" x14ac:dyDescent="0.25">
      <c r="B31" s="107" t="str">
        <f>[1]Sheet1!$B39</f>
        <v>3293</v>
      </c>
      <c r="C31" s="108"/>
      <c r="D31" s="109"/>
      <c r="E31" s="70" t="s">
        <v>181</v>
      </c>
      <c r="F31" s="63">
        <v>913.2</v>
      </c>
      <c r="G31" s="66"/>
      <c r="H31" s="63">
        <v>2115.88</v>
      </c>
      <c r="I31" s="63">
        <f t="shared" si="0"/>
        <v>231.69951817783615</v>
      </c>
    </row>
    <row r="32" spans="2:9" s="37" customFormat="1" ht="30" customHeight="1" x14ac:dyDescent="0.25">
      <c r="B32" s="107" t="str">
        <f>[1]Sheet1!$B40</f>
        <v>3294</v>
      </c>
      <c r="C32" s="108"/>
      <c r="D32" s="109"/>
      <c r="E32" s="70" t="s">
        <v>182</v>
      </c>
      <c r="F32" s="63">
        <v>108</v>
      </c>
      <c r="G32" s="66"/>
      <c r="H32" s="63">
        <v>108</v>
      </c>
      <c r="I32" s="63">
        <f t="shared" si="0"/>
        <v>100</v>
      </c>
    </row>
    <row r="33" spans="2:9" s="37" customFormat="1" ht="30" customHeight="1" x14ac:dyDescent="0.25">
      <c r="B33" s="107" t="str">
        <f>[1]Sheet1!$B41</f>
        <v>3299</v>
      </c>
      <c r="C33" s="108"/>
      <c r="D33" s="109"/>
      <c r="E33" s="70" t="s">
        <v>183</v>
      </c>
      <c r="F33" s="63">
        <v>1058.18</v>
      </c>
      <c r="G33" s="66"/>
      <c r="H33" s="63">
        <v>2369.4699999999998</v>
      </c>
      <c r="I33" s="63">
        <f t="shared" si="0"/>
        <v>223.91937099548275</v>
      </c>
    </row>
    <row r="34" spans="2:9" s="37" customFormat="1" ht="30" customHeight="1" x14ac:dyDescent="0.25">
      <c r="B34" s="107" t="str">
        <f>[1]Sheet1!$B42</f>
        <v>3431</v>
      </c>
      <c r="C34" s="108"/>
      <c r="D34" s="109"/>
      <c r="E34" s="70" t="s">
        <v>184</v>
      </c>
      <c r="F34" s="63">
        <v>320.77</v>
      </c>
      <c r="G34" s="66"/>
      <c r="H34" s="63">
        <v>384.65</v>
      </c>
      <c r="I34" s="63">
        <f t="shared" si="0"/>
        <v>119.91458054057425</v>
      </c>
    </row>
    <row r="35" spans="2:9" s="37" customFormat="1" ht="30" customHeight="1" x14ac:dyDescent="0.25">
      <c r="B35" s="116" t="s">
        <v>123</v>
      </c>
      <c r="C35" s="117"/>
      <c r="D35" s="118"/>
      <c r="E35" s="71" t="s">
        <v>124</v>
      </c>
      <c r="F35" s="63">
        <f>SUM(F36:F41)</f>
        <v>150</v>
      </c>
      <c r="G35" s="66"/>
      <c r="H35" s="63">
        <f>SUM(H36:H41)</f>
        <v>4589.79</v>
      </c>
      <c r="I35" s="63">
        <f t="shared" si="0"/>
        <v>3059.86</v>
      </c>
    </row>
    <row r="36" spans="2:9" s="37" customFormat="1" ht="30" customHeight="1" x14ac:dyDescent="0.25">
      <c r="B36" s="104">
        <v>3211</v>
      </c>
      <c r="C36" s="105"/>
      <c r="D36" s="106"/>
      <c r="E36" s="69" t="s">
        <v>166</v>
      </c>
      <c r="F36" s="63">
        <v>0</v>
      </c>
      <c r="G36" s="66"/>
      <c r="H36" s="63">
        <v>350</v>
      </c>
      <c r="I36" s="63"/>
    </row>
    <row r="37" spans="2:9" s="37" customFormat="1" ht="30" customHeight="1" x14ac:dyDescent="0.25">
      <c r="B37" s="104">
        <v>3239</v>
      </c>
      <c r="C37" s="105"/>
      <c r="D37" s="106"/>
      <c r="E37" s="69" t="s">
        <v>190</v>
      </c>
      <c r="F37" s="63">
        <v>0</v>
      </c>
      <c r="G37" s="66"/>
      <c r="H37" s="63">
        <v>2000</v>
      </c>
      <c r="I37" s="63"/>
    </row>
    <row r="38" spans="2:9" s="37" customFormat="1" ht="30" customHeight="1" x14ac:dyDescent="0.25">
      <c r="B38" s="104">
        <v>3221</v>
      </c>
      <c r="C38" s="105"/>
      <c r="D38" s="106"/>
      <c r="E38" s="69" t="s">
        <v>191</v>
      </c>
      <c r="F38" s="63">
        <v>0</v>
      </c>
      <c r="G38" s="66"/>
      <c r="H38" s="63">
        <v>157.91</v>
      </c>
      <c r="I38" s="63"/>
    </row>
    <row r="39" spans="2:9" s="37" customFormat="1" ht="30" customHeight="1" x14ac:dyDescent="0.25">
      <c r="B39" s="104">
        <v>3233</v>
      </c>
      <c r="C39" s="105"/>
      <c r="D39" s="106"/>
      <c r="E39" s="69" t="s">
        <v>175</v>
      </c>
      <c r="F39" s="63">
        <v>150</v>
      </c>
      <c r="G39" s="66"/>
      <c r="H39" s="63">
        <v>100</v>
      </c>
      <c r="I39" s="63">
        <f t="shared" si="0"/>
        <v>66.666666666666657</v>
      </c>
    </row>
    <row r="40" spans="2:9" s="37" customFormat="1" ht="30" customHeight="1" x14ac:dyDescent="0.25">
      <c r="B40" s="104">
        <v>3225</v>
      </c>
      <c r="C40" s="105"/>
      <c r="D40" s="106"/>
      <c r="E40" s="69" t="s">
        <v>192</v>
      </c>
      <c r="F40" s="63">
        <v>0</v>
      </c>
      <c r="G40" s="66"/>
      <c r="H40" s="63">
        <v>131.88</v>
      </c>
      <c r="I40" s="63"/>
    </row>
    <row r="41" spans="2:9" s="37" customFormat="1" ht="30" customHeight="1" x14ac:dyDescent="0.25">
      <c r="B41" s="110" t="str">
        <f>[1]Sheet1!$B44</f>
        <v>3237</v>
      </c>
      <c r="C41" s="111"/>
      <c r="D41" s="112"/>
      <c r="E41" s="69" t="s">
        <v>147</v>
      </c>
      <c r="F41" s="63">
        <v>0</v>
      </c>
      <c r="G41" s="72"/>
      <c r="H41" s="63">
        <v>1850</v>
      </c>
      <c r="I41" s="63"/>
    </row>
    <row r="42" spans="2:9" s="37" customFormat="1" ht="30" customHeight="1" x14ac:dyDescent="0.25">
      <c r="B42" s="116" t="s">
        <v>126</v>
      </c>
      <c r="C42" s="117"/>
      <c r="D42" s="118"/>
      <c r="E42" s="73" t="s">
        <v>127</v>
      </c>
      <c r="F42" s="63">
        <f>F43</f>
        <v>0</v>
      </c>
      <c r="G42" s="66"/>
      <c r="H42" s="63">
        <f>H43</f>
        <v>0</v>
      </c>
      <c r="I42" s="63"/>
    </row>
    <row r="43" spans="2:9" s="37" customFormat="1" ht="30" customHeight="1" x14ac:dyDescent="0.25">
      <c r="B43" s="110" t="str">
        <f>[1]Sheet1!$B$47</f>
        <v>4243</v>
      </c>
      <c r="C43" s="111"/>
      <c r="D43" s="112"/>
      <c r="E43" s="62" t="str">
        <f>[1]Sheet1!$D$47</f>
        <v>Muzejski izlošci i predmeti prirodnih rijetkosti ZM</v>
      </c>
      <c r="F43" s="63">
        <v>0</v>
      </c>
      <c r="G43" s="66"/>
      <c r="H43" s="63">
        <v>0</v>
      </c>
      <c r="I43" s="63"/>
    </row>
    <row r="44" spans="2:9" s="37" customFormat="1" ht="30" customHeight="1" x14ac:dyDescent="0.25">
      <c r="B44" s="116" t="s">
        <v>148</v>
      </c>
      <c r="C44" s="117"/>
      <c r="D44" s="118"/>
      <c r="E44" s="71" t="s">
        <v>149</v>
      </c>
      <c r="F44" s="63">
        <f>F45+F49</f>
        <v>3034.5200000000004</v>
      </c>
      <c r="G44" s="66"/>
      <c r="H44" s="63">
        <f>H45+H49</f>
        <v>7001.22</v>
      </c>
      <c r="I44" s="63">
        <f t="shared" si="0"/>
        <v>230.71919117356282</v>
      </c>
    </row>
    <row r="45" spans="2:9" s="37" customFormat="1" ht="30" customHeight="1" x14ac:dyDescent="0.25">
      <c r="B45" s="113" t="s">
        <v>120</v>
      </c>
      <c r="C45" s="114"/>
      <c r="D45" s="115"/>
      <c r="E45" s="65" t="s">
        <v>121</v>
      </c>
      <c r="F45" s="63">
        <v>1906.38</v>
      </c>
      <c r="G45" s="66"/>
      <c r="H45" s="63">
        <f>SUM(H46:H48)</f>
        <v>4501.22</v>
      </c>
      <c r="I45" s="63">
        <f t="shared" si="0"/>
        <v>236.11347160587081</v>
      </c>
    </row>
    <row r="46" spans="2:9" s="37" customFormat="1" ht="30" customHeight="1" x14ac:dyDescent="0.25">
      <c r="B46" s="104" t="s">
        <v>150</v>
      </c>
      <c r="C46" s="105"/>
      <c r="D46" s="106"/>
      <c r="E46" s="69" t="s">
        <v>151</v>
      </c>
      <c r="F46" s="63">
        <v>1045.8800000000001</v>
      </c>
      <c r="G46" s="72"/>
      <c r="H46" s="63">
        <v>2845.19</v>
      </c>
      <c r="I46" s="63">
        <f t="shared" si="0"/>
        <v>272.03790109764026</v>
      </c>
    </row>
    <row r="47" spans="2:9" s="37" customFormat="1" ht="30" customHeight="1" x14ac:dyDescent="0.25">
      <c r="B47" s="104">
        <v>4223</v>
      </c>
      <c r="C47" s="105"/>
      <c r="D47" s="106"/>
      <c r="E47" s="69" t="s">
        <v>193</v>
      </c>
      <c r="F47" s="63">
        <v>0</v>
      </c>
      <c r="G47" s="72"/>
      <c r="H47" s="63">
        <v>552.23</v>
      </c>
      <c r="I47" s="63"/>
    </row>
    <row r="48" spans="2:9" s="37" customFormat="1" ht="30" customHeight="1" x14ac:dyDescent="0.25">
      <c r="B48" s="104" t="s">
        <v>152</v>
      </c>
      <c r="C48" s="105"/>
      <c r="D48" s="106"/>
      <c r="E48" s="69" t="s">
        <v>153</v>
      </c>
      <c r="F48" s="63">
        <v>860.5</v>
      </c>
      <c r="G48" s="72"/>
      <c r="H48" s="63">
        <v>1103.8</v>
      </c>
      <c r="I48" s="63">
        <f t="shared" si="0"/>
        <v>128.274259151656</v>
      </c>
    </row>
    <row r="49" spans="2:9" s="37" customFormat="1" ht="30" customHeight="1" x14ac:dyDescent="0.25">
      <c r="B49" s="127" t="s">
        <v>129</v>
      </c>
      <c r="C49" s="128"/>
      <c r="D49" s="129"/>
      <c r="E49" s="71" t="s">
        <v>128</v>
      </c>
      <c r="F49" s="63">
        <v>1128.1400000000001</v>
      </c>
      <c r="G49" s="72"/>
      <c r="H49" s="63">
        <f>SUM(H50:H54)</f>
        <v>2500</v>
      </c>
      <c r="I49" s="63">
        <f t="shared" si="0"/>
        <v>221.60370166823267</v>
      </c>
    </row>
    <row r="50" spans="2:9" s="37" customFormat="1" ht="30" customHeight="1" x14ac:dyDescent="0.25">
      <c r="B50" s="104" t="s">
        <v>145</v>
      </c>
      <c r="C50" s="105"/>
      <c r="D50" s="106"/>
      <c r="E50" s="69" t="s">
        <v>154</v>
      </c>
      <c r="F50" s="63">
        <v>0</v>
      </c>
      <c r="G50" s="72"/>
      <c r="H50" s="63">
        <v>2500</v>
      </c>
      <c r="I50" s="63"/>
    </row>
    <row r="51" spans="2:9" s="37" customFormat="1" ht="30" customHeight="1" x14ac:dyDescent="0.25">
      <c r="B51" s="104" t="s">
        <v>150</v>
      </c>
      <c r="C51" s="105"/>
      <c r="D51" s="106"/>
      <c r="E51" s="69" t="s">
        <v>155</v>
      </c>
      <c r="F51" s="63">
        <v>1128.1400000000001</v>
      </c>
      <c r="G51" s="72"/>
      <c r="H51" s="63">
        <v>0</v>
      </c>
      <c r="I51" s="63">
        <f t="shared" si="0"/>
        <v>0</v>
      </c>
    </row>
    <row r="52" spans="2:9" s="37" customFormat="1" ht="30" customHeight="1" x14ac:dyDescent="0.25">
      <c r="B52" s="104" t="s">
        <v>125</v>
      </c>
      <c r="C52" s="105"/>
      <c r="D52" s="106"/>
      <c r="E52" s="69" t="s">
        <v>156</v>
      </c>
      <c r="F52" s="63">
        <v>0</v>
      </c>
      <c r="G52" s="72"/>
      <c r="H52" s="63">
        <v>0</v>
      </c>
      <c r="I52" s="63"/>
    </row>
    <row r="53" spans="2:9" s="37" customFormat="1" ht="30" customHeight="1" x14ac:dyDescent="0.25">
      <c r="B53" s="104" t="s">
        <v>122</v>
      </c>
      <c r="C53" s="105"/>
      <c r="D53" s="106"/>
      <c r="E53" s="69" t="s">
        <v>144</v>
      </c>
      <c r="F53" s="63">
        <v>0</v>
      </c>
      <c r="G53" s="72"/>
      <c r="H53" s="63">
        <v>0</v>
      </c>
      <c r="I53" s="63"/>
    </row>
    <row r="54" spans="2:9" s="37" customFormat="1" ht="30" customHeight="1" x14ac:dyDescent="0.25">
      <c r="B54" s="104" t="s">
        <v>150</v>
      </c>
      <c r="C54" s="105"/>
      <c r="D54" s="106"/>
      <c r="E54" s="69" t="s">
        <v>157</v>
      </c>
      <c r="F54" s="63">
        <v>0</v>
      </c>
      <c r="G54" s="72"/>
      <c r="H54" s="63">
        <v>0</v>
      </c>
      <c r="I54" s="63"/>
    </row>
    <row r="55" spans="2:9" s="37" customFormat="1" ht="30" customHeight="1" x14ac:dyDescent="0.25">
      <c r="B55" s="127" t="s">
        <v>161</v>
      </c>
      <c r="C55" s="128"/>
      <c r="D55" s="129"/>
      <c r="E55" s="71" t="s">
        <v>158</v>
      </c>
      <c r="F55" s="63">
        <f>F56</f>
        <v>0</v>
      </c>
      <c r="G55" s="72"/>
      <c r="H55" s="63">
        <f>H56</f>
        <v>0</v>
      </c>
      <c r="I55" s="63"/>
    </row>
    <row r="56" spans="2:9" s="37" customFormat="1" ht="30" customHeight="1" x14ac:dyDescent="0.25">
      <c r="B56" s="127" t="s">
        <v>130</v>
      </c>
      <c r="C56" s="128"/>
      <c r="D56" s="129"/>
      <c r="E56" s="71" t="s">
        <v>131</v>
      </c>
      <c r="F56" s="63">
        <f>F57+F58</f>
        <v>0</v>
      </c>
      <c r="G56" s="72"/>
      <c r="H56" s="63">
        <f>H57+H58</f>
        <v>0</v>
      </c>
      <c r="I56" s="63"/>
    </row>
    <row r="57" spans="2:9" s="37" customFormat="1" ht="30" customHeight="1" x14ac:dyDescent="0.25">
      <c r="B57" s="104" t="s">
        <v>146</v>
      </c>
      <c r="C57" s="105"/>
      <c r="D57" s="106"/>
      <c r="E57" s="69" t="s">
        <v>159</v>
      </c>
      <c r="F57" s="63">
        <v>0</v>
      </c>
      <c r="G57" s="72"/>
      <c r="H57" s="63">
        <v>0</v>
      </c>
      <c r="I57" s="63"/>
    </row>
    <row r="58" spans="2:9" s="37" customFormat="1" ht="30" customHeight="1" x14ac:dyDescent="0.25">
      <c r="B58" s="104" t="s">
        <v>146</v>
      </c>
      <c r="C58" s="105"/>
      <c r="D58" s="106"/>
      <c r="E58" s="69" t="s">
        <v>160</v>
      </c>
      <c r="F58" s="63">
        <v>0</v>
      </c>
      <c r="G58" s="72"/>
      <c r="H58" s="63">
        <v>0</v>
      </c>
      <c r="I58" s="63"/>
    </row>
  </sheetData>
  <mergeCells count="55">
    <mergeCell ref="B55:D55"/>
    <mergeCell ref="B56:D56"/>
    <mergeCell ref="B57:D57"/>
    <mergeCell ref="B58:D58"/>
    <mergeCell ref="B42:D42"/>
    <mergeCell ref="B43:D43"/>
    <mergeCell ref="B45:D45"/>
    <mergeCell ref="B44:D44"/>
    <mergeCell ref="B46:D46"/>
    <mergeCell ref="B48:D48"/>
    <mergeCell ref="B49:D49"/>
    <mergeCell ref="B50:D50"/>
    <mergeCell ref="B51:D51"/>
    <mergeCell ref="B52:D52"/>
    <mergeCell ref="B53:D53"/>
    <mergeCell ref="B10:D10"/>
    <mergeCell ref="B35:D35"/>
    <mergeCell ref="B2:I2"/>
    <mergeCell ref="B9:D9"/>
    <mergeCell ref="B11:D11"/>
    <mergeCell ref="B4:I4"/>
    <mergeCell ref="B6:E6"/>
    <mergeCell ref="B7:E7"/>
    <mergeCell ref="B8:D8"/>
    <mergeCell ref="B34:D34"/>
    <mergeCell ref="B12:D12"/>
    <mergeCell ref="B13:D13"/>
    <mergeCell ref="B14:D14"/>
    <mergeCell ref="B15:D15"/>
    <mergeCell ref="B21:D21"/>
    <mergeCell ref="B22:D22"/>
    <mergeCell ref="B23:D23"/>
    <mergeCell ref="B24:D24"/>
    <mergeCell ref="B54:D54"/>
    <mergeCell ref="B41:D41"/>
    <mergeCell ref="B16:D16"/>
    <mergeCell ref="B17:D17"/>
    <mergeCell ref="B18:D18"/>
    <mergeCell ref="B19:D19"/>
    <mergeCell ref="B20:D20"/>
    <mergeCell ref="B30:D30"/>
    <mergeCell ref="B31:D31"/>
    <mergeCell ref="B32:D32"/>
    <mergeCell ref="B33:D33"/>
    <mergeCell ref="B25:D25"/>
    <mergeCell ref="B26:D26"/>
    <mergeCell ref="B27:D27"/>
    <mergeCell ref="B28:D28"/>
    <mergeCell ref="B29:D29"/>
    <mergeCell ref="B47:D47"/>
    <mergeCell ref="B36:D36"/>
    <mergeCell ref="B37:D37"/>
    <mergeCell ref="B38:D38"/>
    <mergeCell ref="B39:D39"/>
    <mergeCell ref="B40:D40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2025-03-31T10:23:58Z</cp:lastPrinted>
  <dcterms:created xsi:type="dcterms:W3CDTF">2022-08-12T12:51:27Z</dcterms:created>
  <dcterms:modified xsi:type="dcterms:W3CDTF">2025-03-31T12:57:09Z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